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80" activeTab="0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externalReferences>
    <externalReference r:id="rId9"/>
    <externalReference r:id="rId10"/>
  </externalReferences>
  <definedNames>
    <definedName name="_xlnm.Print_Area" localSheetId="0">'第一周'!$A$1:$AI$35</definedName>
    <definedName name="_xlnm.Print_Area" localSheetId="1">'第二週'!$A$1:$AI$34</definedName>
    <definedName name="_xlnm.Print_Area" localSheetId="2">'第三周 '!$A$1:$AI$34</definedName>
    <definedName name="_xlnm.Print_Area" localSheetId="3">'第四周'!$A$1:$AI$34</definedName>
  </definedNames>
  <calcPr fullCalcOnLoad="1"/>
</workbook>
</file>

<file path=xl/sharedStrings.xml><?xml version="1.0" encoding="utf-8"?>
<sst xmlns="http://schemas.openxmlformats.org/spreadsheetml/2006/main" count="1060" uniqueCount="237">
  <si>
    <t>K</t>
  </si>
  <si>
    <t>高麗菜</t>
  </si>
  <si>
    <t>K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</si>
  <si>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</si>
  <si>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</si>
  <si>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</si>
  <si>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</si>
  <si>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</si>
  <si>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</si>
  <si>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</si>
  <si>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</si>
  <si>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</si>
  <si>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白油麵</t>
  </si>
  <si>
    <t>統一鮮奶2L</t>
  </si>
  <si>
    <t>統一鮮奶2L(低脂</t>
  </si>
  <si>
    <t>統一鮮奶(低脂2L</t>
  </si>
  <si>
    <t>個</t>
  </si>
  <si>
    <t>綠巨人玉米粒(311G)</t>
  </si>
  <si>
    <t>無籽葡萄</t>
  </si>
  <si>
    <t>芭樂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</si>
  <si>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</si>
  <si>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</si>
  <si>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</si>
  <si>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</si>
  <si>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</si>
  <si>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</si>
  <si>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</si>
  <si>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</si>
  <si>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</si>
  <si>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</si>
  <si>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</si>
  <si>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</si>
  <si>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</si>
  <si>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</si>
  <si>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</si>
  <si>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</si>
  <si>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</si>
  <si>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</si>
  <si>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</si>
  <si>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</si>
  <si>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</si>
  <si>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八寶甜湯</t>
  </si>
  <si>
    <t>紅豆0.2k</t>
  </si>
  <si>
    <t>水果拼盤  / 鮮奶</t>
  </si>
  <si>
    <t>木瓜</t>
  </si>
  <si>
    <t>十榖米0.2k</t>
  </si>
  <si>
    <t>葡萄</t>
  </si>
  <si>
    <t>麥片0.2k</t>
  </si>
  <si>
    <t>小米0.2k</t>
  </si>
  <si>
    <t>罐</t>
  </si>
  <si>
    <t>綠豆0.2k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</si>
  <si>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</si>
  <si>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</si>
  <si>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</si>
  <si>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</si>
  <si>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</si>
  <si>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</si>
  <si>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</si>
  <si>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</si>
  <si>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</si>
  <si>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</si>
  <si>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玉米粒綠巨人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</si>
  <si>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</si>
  <si>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黃金奇異果</t>
  </si>
  <si>
    <t>紅蘿蔔</t>
  </si>
  <si>
    <t>紅蘿蔔</t>
  </si>
  <si>
    <t>吐司(長)</t>
  </si>
  <si>
    <t>條</t>
  </si>
  <si>
    <t>砂糖</t>
  </si>
  <si>
    <t>水7000c.c.</t>
  </si>
  <si>
    <t>生香菇</t>
  </si>
  <si>
    <t>生香菇</t>
  </si>
  <si>
    <t>薑片</t>
  </si>
  <si>
    <t>有機核桃蔓越莓麥片</t>
  </si>
  <si>
    <t>(米森家樂福450g)</t>
  </si>
  <si>
    <t>水果牛奶麥片</t>
  </si>
  <si>
    <t>香蕉</t>
  </si>
  <si>
    <t>根</t>
  </si>
  <si>
    <t>三環麵線0.6K</t>
  </si>
  <si>
    <t>山藥</t>
  </si>
  <si>
    <t>金針菇</t>
  </si>
  <si>
    <t>乾香菇</t>
  </si>
  <si>
    <t>營養分析</t>
  </si>
  <si>
    <t>全穀雜糧類(份)</t>
  </si>
  <si>
    <t>豆魚蛋肉類(份)</t>
  </si>
  <si>
    <t>油脂與堅果種子(份)</t>
  </si>
  <si>
    <t>油脂與堅果種子(份)</t>
  </si>
  <si>
    <t>蔬菜類(份)</t>
  </si>
  <si>
    <t>水果類(份)</t>
  </si>
  <si>
    <t>奶類(份)</t>
  </si>
  <si>
    <t>總熱量(大卡)</t>
  </si>
  <si>
    <t>食材</t>
  </si>
  <si>
    <t>水果拼盤  /  鮮奶</t>
  </si>
  <si>
    <t>小香菇</t>
  </si>
  <si>
    <t>紅蔥頭0.2</t>
  </si>
  <si>
    <t>大水梨</t>
  </si>
  <si>
    <t>大白菜</t>
  </si>
  <si>
    <t>低脂絞肉(0.5K)</t>
  </si>
  <si>
    <t>統一鮮奶1L</t>
  </si>
  <si>
    <t>光泉低糖豆漿(約2公升)</t>
  </si>
  <si>
    <t>統一優酪乳(約2公升)</t>
  </si>
  <si>
    <t>前一天先進</t>
  </si>
  <si>
    <t>果凍食材</t>
  </si>
  <si>
    <t>袖珍菇</t>
  </si>
  <si>
    <t>雞胸片</t>
  </si>
  <si>
    <t>白麵</t>
  </si>
  <si>
    <t>麻油雞湯麵</t>
  </si>
  <si>
    <t>馬鈴薯</t>
  </si>
  <si>
    <t>玉米醬綠巨人</t>
  </si>
  <si>
    <t>洋菇</t>
  </si>
  <si>
    <t>肉絲蛋炒飯</t>
  </si>
  <si>
    <t>百香果</t>
  </si>
  <si>
    <t>洋菜條:水=1包:3500c.c.</t>
  </si>
  <si>
    <t>自製水果凍</t>
  </si>
  <si>
    <t>餛飩麵</t>
  </si>
  <si>
    <t>桂冠雲吞12入</t>
  </si>
  <si>
    <t>盒</t>
  </si>
  <si>
    <t>小白菜</t>
  </si>
  <si>
    <t>包</t>
  </si>
  <si>
    <t>金針菇</t>
  </si>
  <si>
    <t>柴魚片 5G</t>
  </si>
  <si>
    <t>白莧菜</t>
  </si>
  <si>
    <t>吻仔魚</t>
  </si>
  <si>
    <t>中華盒裝豆腐</t>
  </si>
  <si>
    <t>牛番茄</t>
  </si>
  <si>
    <t>義式香料</t>
  </si>
  <si>
    <t>芋頭西米露 / 水果</t>
  </si>
  <si>
    <t>芋頭去皮</t>
  </si>
  <si>
    <t>西谷米</t>
  </si>
  <si>
    <t>芋頭煮糊</t>
  </si>
  <si>
    <t>(煮稀,水放少以牛奶為主)</t>
  </si>
  <si>
    <t>炒年糕</t>
  </si>
  <si>
    <t>寧波年糕(0.5K)</t>
  </si>
  <si>
    <t>小木耳</t>
  </si>
  <si>
    <t>低脂肉絲0.5K</t>
  </si>
  <si>
    <t>南瓜濃湯</t>
  </si>
  <si>
    <t>南瓜</t>
  </si>
  <si>
    <t>瓠瓜鮮菇粥</t>
  </si>
  <si>
    <t>糙米</t>
  </si>
  <si>
    <t>庫</t>
  </si>
  <si>
    <t>白米</t>
  </si>
  <si>
    <t>低脂絞肉(1K)cas</t>
  </si>
  <si>
    <t>鮑魚菇</t>
  </si>
  <si>
    <t>胡椒粉262G</t>
  </si>
  <si>
    <t>芹菜</t>
  </si>
  <si>
    <t>肉醬義大利麵</t>
  </si>
  <si>
    <t>義大利貝殼麵</t>
  </si>
  <si>
    <t>低脂絞肉(1K)</t>
  </si>
  <si>
    <t>玉米筍</t>
  </si>
  <si>
    <t>冷凍青花椰</t>
  </si>
  <si>
    <t>番茄醬(340G)</t>
  </si>
  <si>
    <t>中卷米粉</t>
  </si>
  <si>
    <t>現流花枝</t>
  </si>
  <si>
    <t>乾木耳絲</t>
  </si>
  <si>
    <t>紅蔥頭(先送)</t>
  </si>
  <si>
    <t>柴魚片5G</t>
  </si>
  <si>
    <t>小包</t>
  </si>
  <si>
    <t>酸辣湯麵</t>
  </si>
  <si>
    <t>洋蔥去皮</t>
  </si>
  <si>
    <t>高麗菜</t>
  </si>
  <si>
    <t>紅蔥頭(先送)</t>
  </si>
  <si>
    <t>玉米粒綠巨人</t>
  </si>
  <si>
    <t>蘑菇濃湯</t>
  </si>
  <si>
    <t>洋芋去皮</t>
  </si>
  <si>
    <t>玉米粒CAS</t>
  </si>
  <si>
    <t>奇美熟水餃(200)</t>
  </si>
  <si>
    <t>(高麗菜水餃)</t>
  </si>
  <si>
    <t>紫米紅豆珍珠奶</t>
  </si>
  <si>
    <t>紅豆1K</t>
  </si>
  <si>
    <t>瓜瓜園地瓜珍珠圓</t>
  </si>
  <si>
    <r>
      <t>統一</t>
    </r>
    <r>
      <rPr>
        <sz val="12"/>
        <color indexed="10"/>
        <rFont val="微軟正黑體"/>
        <family val="2"/>
      </rPr>
      <t>鮮奶2L</t>
    </r>
  </si>
  <si>
    <t>紫米0.3K</t>
  </si>
  <si>
    <t>黑糖(450G)</t>
  </si>
  <si>
    <t>(牛奶供應前加)</t>
  </si>
  <si>
    <t>低脂肉絲(0.5K)</t>
  </si>
  <si>
    <t>煎餃 / 優酪乳</t>
  </si>
  <si>
    <t xml:space="preserve">吐司夾鮪魚蛋   </t>
  </si>
  <si>
    <t>糙米0.4</t>
  </si>
  <si>
    <t>紅棗</t>
  </si>
  <si>
    <r>
      <t>三環麵線</t>
    </r>
    <r>
      <rPr>
        <sz val="12"/>
        <rFont val="Times New Roman"/>
        <family val="1"/>
      </rPr>
      <t>0.6K</t>
    </r>
  </si>
  <si>
    <t>起司玉米蛋餅 / 鮮奶米漿</t>
  </si>
  <si>
    <t>乾白木耳先送</t>
  </si>
  <si>
    <t>紅棗(先送)</t>
  </si>
  <si>
    <t>黑糖450G庫2包</t>
  </si>
  <si>
    <t>桂圓乾(先送)</t>
  </si>
  <si>
    <t>大盒</t>
  </si>
  <si>
    <t>鮭魚蛋炒飯</t>
  </si>
  <si>
    <t>鮭魚片</t>
  </si>
  <si>
    <t>小番茄</t>
  </si>
  <si>
    <t>青江菜</t>
  </si>
  <si>
    <t>玉米濃湯  /  水果</t>
  </si>
  <si>
    <t>低脂絞肉(0.3K)</t>
  </si>
  <si>
    <t xml:space="preserve">起司肉末粥 </t>
  </si>
  <si>
    <t>低脂絞肉(0.6K)</t>
  </si>
  <si>
    <t>刈包夾洋蔥肉片</t>
  </si>
  <si>
    <t>什錦炒米粉</t>
  </si>
  <si>
    <t>蘿蔔糕炒蛋  /  豆漿鮮奶</t>
  </si>
  <si>
    <t>桂圓紅棗銀耳奶  /  水果</t>
  </si>
  <si>
    <t>低脂肉片0.6</t>
  </si>
  <si>
    <t>麻油赤肉麵線</t>
  </si>
  <si>
    <t>【本校一律使用國產豬、牛肉食材】</t>
  </si>
  <si>
    <t>乾海帶芽600G</t>
  </si>
  <si>
    <t>洗選蛋(盒</t>
  </si>
  <si>
    <t>二砂1K(台糖</t>
  </si>
  <si>
    <t>鴻禧菇100G</t>
  </si>
  <si>
    <t>乾米粉250G</t>
  </si>
  <si>
    <t>港式蘿蔔糕1.2K</t>
  </si>
  <si>
    <t>清腿丁</t>
  </si>
  <si>
    <t>桂冠蛋餅皮7入</t>
  </si>
  <si>
    <t>光泉米漿1L</t>
  </si>
  <si>
    <t>刈包(巧好</t>
  </si>
  <si>
    <t>起司片12入</t>
  </si>
  <si>
    <t>火鍋肉片200G</t>
  </si>
  <si>
    <t xml:space="preserve"> 僑愛國小幼兒園110年5月點心菜單</t>
  </si>
  <si>
    <t>哈密瓜</t>
  </si>
  <si>
    <t>鳳梨</t>
  </si>
  <si>
    <t>鳳梨底部不發黴</t>
  </si>
  <si>
    <t>饅頭夾蛋  /  豆漿鮮奶</t>
  </si>
  <si>
    <t>小白油麵</t>
  </si>
  <si>
    <t>芒果</t>
  </si>
  <si>
    <t>掛包夾肉片 / 優酪乳</t>
  </si>
  <si>
    <t>銀魚莧菜羹 / 水果</t>
  </si>
  <si>
    <t>小油麵</t>
  </si>
  <si>
    <t>豆漿(約1升)</t>
  </si>
  <si>
    <t>僑愛國民小學109學年度下學期第</t>
  </si>
  <si>
    <t>週午餐食譜設計表</t>
  </si>
  <si>
    <t>清雞肉</t>
  </si>
  <si>
    <t>雞肉蛋麵線 / 豆漿鮮奶</t>
  </si>
  <si>
    <t>(煮乾的)</t>
  </si>
  <si>
    <t>香菇雞麵 / 水果</t>
  </si>
  <si>
    <t>校外教學</t>
  </si>
  <si>
    <t>桂冠小饅頭40G</t>
  </si>
  <si>
    <t>扁蒲去皮</t>
  </si>
  <si>
    <t>洋菜(1兩/包)</t>
  </si>
  <si>
    <t>刈包(巧好)</t>
  </si>
  <si>
    <t>統一鮮奶930CC(低脂</t>
  </si>
  <si>
    <t>光泉豆漿2L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</si>
</sst>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5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sz val="9"/>
      <color indexed="8"/>
      <name val="微軟正黑體"/>
      <family val="2"/>
    </font>
    <font>
      <b/>
      <sz val="7"/>
      <name val="微軟正黑體"/>
      <family val="2"/>
    </font>
    <font>
      <b/>
      <sz val="13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54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0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>
        <color indexed="63"/>
      </top>
      <bottom style="medium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/>
      <right style="medium"/>
      <top style="medium"/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59"/>
      </right>
      <top style="medium"/>
      <bottom/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 style="medium"/>
      <bottom/>
    </border>
    <border>
      <left style="thin">
        <color indexed="59"/>
      </left>
      <right style="medium"/>
      <top style="medium"/>
      <bottom>
        <color indexed="63"/>
      </bottom>
    </border>
    <border>
      <left style="medium"/>
      <right style="thin">
        <color indexed="59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1" fillId="0" borderId="0" applyFill="0" applyBorder="0" applyAlignment="0" applyProtection="0"/>
    <xf numFmtId="0" fontId="5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38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7" fillId="34" borderId="19" xfId="40" applyFont="1" applyFill="1" applyBorder="1" applyAlignment="1">
      <alignment horizontal="center" vertical="center"/>
      <protection/>
    </xf>
    <xf numFmtId="0" fontId="7" fillId="0" borderId="19" xfId="40" applyFont="1" applyFill="1" applyBorder="1" applyAlignment="1">
      <alignment horizontal="center" vertical="center"/>
      <protection/>
    </xf>
    <xf numFmtId="0" fontId="68" fillId="0" borderId="19" xfId="0" applyFont="1" applyFill="1" applyBorder="1" applyAlignment="1">
      <alignment horizontal="center" vertical="center" wrapText="1"/>
    </xf>
    <xf numFmtId="176" fontId="12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9" fontId="12" fillId="0" borderId="21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80" fontId="12" fillId="0" borderId="23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7" fillId="0" borderId="21" xfId="4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3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9" xfId="3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5" fillId="0" borderId="21" xfId="40" applyFont="1" applyFill="1" applyBorder="1" applyAlignment="1">
      <alignment horizontal="center" vertical="center"/>
      <protection/>
    </xf>
    <xf numFmtId="0" fontId="7" fillId="34" borderId="19" xfId="39" applyFont="1" applyFill="1" applyBorder="1" applyAlignment="1">
      <alignment horizontal="center" vertical="center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19" xfId="4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42" applyFont="1" applyFill="1" applyBorder="1" applyAlignment="1">
      <alignment horizontal="center" vertical="center" wrapText="1"/>
      <protection/>
    </xf>
    <xf numFmtId="0" fontId="15" fillId="0" borderId="0" xfId="42" applyFont="1" applyFill="1" applyBorder="1" applyAlignment="1">
      <alignment horizontal="center" vertical="center" wrapText="1"/>
      <protection/>
    </xf>
    <xf numFmtId="0" fontId="13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/>
    </xf>
    <xf numFmtId="0" fontId="7" fillId="0" borderId="19" xfId="41" applyFont="1" applyFill="1" applyBorder="1" applyAlignment="1">
      <alignment horizontal="center" vertical="center"/>
      <protection/>
    </xf>
    <xf numFmtId="0" fontId="20" fillId="6" borderId="27" xfId="38" applyFont="1" applyFill="1" applyBorder="1" applyAlignment="1">
      <alignment horizontal="center" vertical="center"/>
      <protection/>
    </xf>
    <xf numFmtId="186" fontId="8" fillId="0" borderId="0" xfId="0" applyNumberFormat="1" applyFont="1" applyFill="1" applyBorder="1" applyAlignment="1">
      <alignment horizontal="center" vertical="center"/>
    </xf>
    <xf numFmtId="0" fontId="20" fillId="6" borderId="28" xfId="38" applyFont="1" applyFill="1" applyBorder="1" applyAlignment="1">
      <alignment horizontal="center" vertical="center"/>
      <protection/>
    </xf>
    <xf numFmtId="0" fontId="72" fillId="6" borderId="2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2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1" fillId="6" borderId="28" xfId="38" applyFont="1" applyFill="1" applyBorder="1" applyAlignment="1">
      <alignment horizontal="center" vertical="center"/>
      <protection/>
    </xf>
    <xf numFmtId="0" fontId="22" fillId="6" borderId="28" xfId="38" applyFont="1" applyFill="1" applyBorder="1" applyAlignment="1">
      <alignment horizontal="center" vertical="center"/>
      <protection/>
    </xf>
    <xf numFmtId="0" fontId="73" fillId="6" borderId="30" xfId="38" applyFont="1" applyFill="1" applyBorder="1" applyAlignment="1">
      <alignment horizontal="center" vertical="center"/>
      <protection/>
    </xf>
    <xf numFmtId="0" fontId="21" fillId="6" borderId="33" xfId="38" applyFont="1" applyFill="1" applyBorder="1" applyAlignment="1">
      <alignment horizontal="center" vertical="center"/>
      <protection/>
    </xf>
    <xf numFmtId="0" fontId="72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72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88" fontId="8" fillId="0" borderId="0" xfId="0" applyNumberFormat="1" applyFont="1" applyFill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7" fontId="12" fillId="0" borderId="41" xfId="0" applyNumberFormat="1" applyFont="1" applyFill="1" applyBorder="1" applyAlignment="1">
      <alignment vertical="center"/>
    </xf>
    <xf numFmtId="177" fontId="8" fillId="0" borderId="42" xfId="0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9" fontId="12" fillId="0" borderId="41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7" fillId="34" borderId="21" xfId="45" applyFont="1" applyFill="1" applyBorder="1" applyAlignment="1">
      <alignment horizontal="center" vertical="center"/>
      <protection/>
    </xf>
    <xf numFmtId="0" fontId="7" fillId="34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7" fillId="34" borderId="21" xfId="46" applyFont="1" applyFill="1" applyBorder="1" applyAlignment="1">
      <alignment horizontal="center" vertical="center"/>
      <protection/>
    </xf>
    <xf numFmtId="0" fontId="13" fillId="0" borderId="48" xfId="0" applyFont="1" applyFill="1" applyBorder="1" applyAlignment="1">
      <alignment horizontal="center" vertical="center"/>
    </xf>
    <xf numFmtId="0" fontId="7" fillId="34" borderId="25" xfId="46" applyFont="1" applyFill="1" applyBorder="1" applyAlignment="1">
      <alignment horizontal="center" vertical="center"/>
      <protection/>
    </xf>
    <xf numFmtId="0" fontId="10" fillId="34" borderId="25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horizontal="center" vertical="center"/>
    </xf>
    <xf numFmtId="0" fontId="70" fillId="34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10" fillId="0" borderId="19" xfId="40" applyFont="1" applyFill="1" applyBorder="1" applyAlignment="1">
      <alignment horizontal="center" vertical="center"/>
      <protection/>
    </xf>
    <xf numFmtId="0" fontId="7" fillId="0" borderId="21" xfId="46" applyFont="1" applyFill="1" applyBorder="1" applyAlignment="1">
      <alignment horizontal="center" vertical="center"/>
      <protection/>
    </xf>
    <xf numFmtId="0" fontId="13" fillId="0" borderId="21" xfId="0" applyNumberFormat="1" applyFont="1" applyFill="1" applyBorder="1" applyAlignment="1">
      <alignment horizontal="center" vertical="center"/>
    </xf>
    <xf numFmtId="0" fontId="7" fillId="0" borderId="43" xfId="46" applyFont="1" applyFill="1" applyBorder="1" applyAlignment="1">
      <alignment horizontal="center" vertical="center"/>
      <protection/>
    </xf>
    <xf numFmtId="0" fontId="10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0" fillId="6" borderId="50" xfId="38" applyFont="1" applyFill="1" applyBorder="1" applyAlignment="1">
      <alignment horizontal="center" vertical="center"/>
      <protection/>
    </xf>
    <xf numFmtId="0" fontId="20" fillId="6" borderId="51" xfId="38" applyFont="1" applyFill="1" applyBorder="1" applyAlignment="1">
      <alignment horizontal="center" vertical="center"/>
      <protection/>
    </xf>
    <xf numFmtId="0" fontId="21" fillId="6" borderId="51" xfId="38" applyFont="1" applyFill="1" applyBorder="1" applyAlignment="1">
      <alignment horizontal="center" vertical="center"/>
      <protection/>
    </xf>
    <xf numFmtId="0" fontId="22" fillId="6" borderId="51" xfId="38" applyFont="1" applyFill="1" applyBorder="1" applyAlignment="1">
      <alignment horizontal="center" vertical="center"/>
      <protection/>
    </xf>
    <xf numFmtId="0" fontId="21" fillId="6" borderId="52" xfId="38" applyFont="1" applyFill="1" applyBorder="1" applyAlignment="1">
      <alignment horizontal="center" vertical="center"/>
      <protection/>
    </xf>
    <xf numFmtId="0" fontId="15" fillId="0" borderId="19" xfId="0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68" fillId="34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 wrapText="1"/>
    </xf>
    <xf numFmtId="0" fontId="7" fillId="6" borderId="58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/>
    </xf>
    <xf numFmtId="0" fontId="20" fillId="0" borderId="21" xfId="40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7" fillId="34" borderId="19" xfId="45" applyFont="1" applyFill="1" applyBorder="1" applyAlignment="1">
      <alignment horizontal="center" vertical="center" wrapText="1"/>
      <protection/>
    </xf>
    <xf numFmtId="0" fontId="7" fillId="34" borderId="19" xfId="45" applyFont="1" applyFill="1" applyBorder="1" applyAlignment="1">
      <alignment horizontal="center" vertical="center"/>
      <protection/>
    </xf>
    <xf numFmtId="0" fontId="15" fillId="0" borderId="19" xfId="39" applyFont="1" applyFill="1" applyBorder="1" applyAlignment="1">
      <alignment horizontal="center" vertical="center"/>
      <protection/>
    </xf>
    <xf numFmtId="0" fontId="7" fillId="0" borderId="57" xfId="41" applyFont="1" applyFill="1" applyBorder="1" applyAlignment="1">
      <alignment horizontal="center" vertical="center"/>
      <protection/>
    </xf>
    <xf numFmtId="0" fontId="7" fillId="0" borderId="44" xfId="41" applyFont="1" applyFill="1" applyBorder="1" applyAlignment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76" fontId="12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7" fontId="12" fillId="0" borderId="68" xfId="0" applyNumberFormat="1" applyFont="1" applyFill="1" applyBorder="1" applyAlignment="1">
      <alignment vertical="center"/>
    </xf>
    <xf numFmtId="177" fontId="8" fillId="0" borderId="68" xfId="0" applyNumberFormat="1" applyFont="1" applyFill="1" applyBorder="1" applyAlignment="1">
      <alignment vertical="center"/>
    </xf>
    <xf numFmtId="178" fontId="12" fillId="0" borderId="68" xfId="0" applyNumberFormat="1" applyFont="1" applyFill="1" applyBorder="1" applyAlignment="1">
      <alignment vertical="center"/>
    </xf>
    <xf numFmtId="178" fontId="8" fillId="0" borderId="68" xfId="0" applyNumberFormat="1" applyFont="1" applyFill="1" applyBorder="1" applyAlignment="1">
      <alignment vertical="center"/>
    </xf>
    <xf numFmtId="179" fontId="12" fillId="0" borderId="68" xfId="0" applyNumberFormat="1" applyFont="1" applyFill="1" applyBorder="1" applyAlignment="1">
      <alignment vertical="center"/>
    </xf>
    <xf numFmtId="179" fontId="8" fillId="0" borderId="68" xfId="0" applyNumberFormat="1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7" fillId="0" borderId="72" xfId="39" applyFont="1" applyFill="1" applyBorder="1" applyAlignment="1">
      <alignment horizontal="center" vertical="center"/>
      <protection/>
    </xf>
    <xf numFmtId="0" fontId="7" fillId="0" borderId="71" xfId="39" applyFont="1" applyFill="1" applyBorder="1" applyAlignment="1">
      <alignment horizontal="center" vertical="center"/>
      <protection/>
    </xf>
    <xf numFmtId="0" fontId="7" fillId="0" borderId="73" xfId="3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77" xfId="0" applyFont="1" applyFill="1" applyBorder="1" applyAlignment="1">
      <alignment horizontal="center" vertical="center"/>
    </xf>
    <xf numFmtId="0" fontId="8" fillId="6" borderId="78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7" fillId="0" borderId="82" xfId="42" applyFont="1" applyFill="1" applyBorder="1" applyAlignment="1">
      <alignment horizontal="center" vertical="center" wrapText="1"/>
      <protection/>
    </xf>
    <xf numFmtId="0" fontId="7" fillId="0" borderId="83" xfId="42" applyFont="1" applyFill="1" applyBorder="1" applyAlignment="1">
      <alignment horizontal="center" vertical="center" wrapText="1"/>
      <protection/>
    </xf>
    <xf numFmtId="0" fontId="7" fillId="7" borderId="12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left" vertical="center"/>
    </xf>
    <xf numFmtId="0" fontId="7" fillId="7" borderId="8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9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6" borderId="92" xfId="0" applyFont="1" applyFill="1" applyBorder="1" applyAlignment="1">
      <alignment horizontal="center" vertical="center" wrapText="1"/>
    </xf>
    <xf numFmtId="0" fontId="7" fillId="6" borderId="93" xfId="0" applyFont="1" applyFill="1" applyBorder="1" applyAlignment="1">
      <alignment horizontal="center" vertical="center" wrapText="1"/>
    </xf>
    <xf numFmtId="0" fontId="7" fillId="6" borderId="94" xfId="0" applyFont="1" applyFill="1" applyBorder="1" applyAlignment="1">
      <alignment horizontal="center" vertical="center" wrapText="1"/>
    </xf>
    <xf numFmtId="0" fontId="7" fillId="6" borderId="95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vertical="center" wrapText="1"/>
    </xf>
    <xf numFmtId="0" fontId="7" fillId="6" borderId="9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textRotation="255"/>
    </xf>
    <xf numFmtId="177" fontId="8" fillId="0" borderId="24" xfId="0" applyNumberFormat="1" applyFont="1" applyFill="1" applyBorder="1" applyAlignment="1">
      <alignment horizontal="center" vertical="center"/>
    </xf>
    <xf numFmtId="0" fontId="7" fillId="0" borderId="98" xfId="42" applyFont="1" applyFill="1" applyBorder="1" applyAlignment="1">
      <alignment horizontal="center" vertical="center" wrapText="1"/>
      <protection/>
    </xf>
    <xf numFmtId="0" fontId="7" fillId="0" borderId="75" xfId="42" applyFont="1" applyFill="1" applyBorder="1" applyAlignment="1">
      <alignment horizontal="center" vertical="center" wrapText="1"/>
      <protection/>
    </xf>
    <xf numFmtId="0" fontId="7" fillId="0" borderId="99" xfId="42" applyFont="1" applyFill="1" applyBorder="1" applyAlignment="1">
      <alignment horizontal="center" vertical="center" wrapText="1"/>
      <protection/>
    </xf>
    <xf numFmtId="178" fontId="8" fillId="0" borderId="24" xfId="0" applyNumberFormat="1" applyFont="1" applyFill="1" applyBorder="1" applyAlignment="1">
      <alignment horizontal="center" vertical="center"/>
    </xf>
    <xf numFmtId="0" fontId="8" fillId="6" borderId="10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7" borderId="10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0" fontId="8" fillId="34" borderId="24" xfId="0" applyFont="1" applyFill="1" applyBorder="1" applyAlignment="1">
      <alignment horizontal="center" vertical="center" textRotation="255"/>
    </xf>
    <xf numFmtId="176" fontId="8" fillId="34" borderId="24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34" borderId="82" xfId="0" applyFont="1" applyFill="1" applyBorder="1" applyAlignment="1">
      <alignment horizontal="center" vertical="center" wrapText="1"/>
    </xf>
    <xf numFmtId="0" fontId="7" fillId="34" borderId="8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6" borderId="103" xfId="0" applyFont="1" applyFill="1" applyBorder="1" applyAlignment="1">
      <alignment horizontal="center" vertical="center" wrapText="1"/>
    </xf>
    <xf numFmtId="0" fontId="7" fillId="6" borderId="104" xfId="0" applyFont="1" applyFill="1" applyBorder="1" applyAlignment="1">
      <alignment horizontal="center" vertical="center" wrapText="1"/>
    </xf>
    <xf numFmtId="0" fontId="7" fillId="7" borderId="105" xfId="0" applyFont="1" applyFill="1" applyBorder="1" applyAlignment="1">
      <alignment horizontal="center" vertical="center" wrapText="1"/>
    </xf>
    <xf numFmtId="0" fontId="7" fillId="7" borderId="106" xfId="0" applyFont="1" applyFill="1" applyBorder="1" applyAlignment="1">
      <alignment horizontal="center" vertical="center" wrapText="1"/>
    </xf>
    <xf numFmtId="0" fontId="7" fillId="6" borderId="107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7" fillId="6" borderId="109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180" fontId="8" fillId="0" borderId="53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0" fillId="0" borderId="60" xfId="42" applyFont="1" applyFill="1" applyBorder="1" applyAlignment="1">
      <alignment horizontal="center" vertical="center" wrapText="1"/>
      <protection/>
    </xf>
    <xf numFmtId="0" fontId="70" fillId="0" borderId="12" xfId="42" applyFont="1" applyFill="1" applyBorder="1" applyAlignment="1">
      <alignment horizontal="center" vertical="center" wrapText="1"/>
      <protection/>
    </xf>
    <xf numFmtId="0" fontId="7" fillId="34" borderId="82" xfId="42" applyFont="1" applyFill="1" applyBorder="1" applyAlignment="1">
      <alignment horizontal="center" vertical="center" wrapText="1"/>
      <protection/>
    </xf>
    <xf numFmtId="0" fontId="7" fillId="34" borderId="83" xfId="42" applyFont="1" applyFill="1" applyBorder="1" applyAlignment="1">
      <alignment horizontal="center" vertical="center" wrapText="1"/>
      <protection/>
    </xf>
    <xf numFmtId="0" fontId="7" fillId="34" borderId="91" xfId="42" applyFont="1" applyFill="1" applyBorder="1" applyAlignment="1">
      <alignment horizontal="center" vertical="center" wrapText="1"/>
      <protection/>
    </xf>
    <xf numFmtId="0" fontId="74" fillId="34" borderId="35" xfId="0" applyFont="1" applyFill="1" applyBorder="1" applyAlignment="1">
      <alignment horizontal="center" vertical="center" wrapText="1"/>
    </xf>
    <xf numFmtId="0" fontId="74" fillId="34" borderId="111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20" fillId="0" borderId="60" xfId="42" applyFont="1" applyFill="1" applyBorder="1" applyAlignment="1">
      <alignment horizontal="center" vertical="center" wrapText="1"/>
      <protection/>
    </xf>
    <xf numFmtId="0" fontId="20" fillId="0" borderId="12" xfId="42" applyFont="1" applyFill="1" applyBorder="1" applyAlignment="1">
      <alignment horizontal="center" vertical="center" wrapText="1"/>
      <protection/>
    </xf>
    <xf numFmtId="176" fontId="8" fillId="0" borderId="24" xfId="0" applyNumberFormat="1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 textRotation="255"/>
    </xf>
    <xf numFmtId="179" fontId="8" fillId="0" borderId="1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7" fontId="8" fillId="0" borderId="112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90" xfId="0" applyFont="1" applyFill="1" applyBorder="1" applyAlignment="1">
      <alignment horizontal="center" vertical="center" textRotation="255"/>
    </xf>
    <xf numFmtId="176" fontId="8" fillId="0" borderId="112" xfId="0" applyNumberFormat="1" applyFont="1" applyFill="1" applyBorder="1" applyAlignment="1">
      <alignment horizontal="center" vertical="center"/>
    </xf>
    <xf numFmtId="0" fontId="7" fillId="0" borderId="12" xfId="42" applyFont="1" applyFill="1" applyBorder="1" applyAlignment="1">
      <alignment horizontal="center" vertical="center" wrapText="1"/>
      <protection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7" borderId="114" xfId="0" applyFont="1" applyFill="1" applyBorder="1" applyAlignment="1">
      <alignment horizontal="center" vertical="center" wrapText="1"/>
    </xf>
    <xf numFmtId="178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80" fontId="8" fillId="0" borderId="115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7" fillId="7" borderId="117" xfId="0" applyFont="1" applyFill="1" applyBorder="1" applyAlignment="1">
      <alignment horizontal="center" vertical="center" wrapText="1"/>
    </xf>
    <xf numFmtId="0" fontId="7" fillId="7" borderId="118" xfId="0" applyFont="1" applyFill="1" applyBorder="1" applyAlignment="1">
      <alignment horizontal="center" vertical="center" wrapText="1"/>
    </xf>
    <xf numFmtId="0" fontId="7" fillId="7" borderId="119" xfId="0" applyFont="1" applyFill="1" applyBorder="1" applyAlignment="1">
      <alignment horizontal="center" vertical="center" wrapText="1"/>
    </xf>
    <xf numFmtId="0" fontId="7" fillId="0" borderId="30" xfId="4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 vertical="center"/>
      <protection/>
    </xf>
    <xf numFmtId="0" fontId="7" fillId="0" borderId="114" xfId="41" applyFont="1" applyFill="1" applyBorder="1" applyAlignment="1">
      <alignment horizontal="center" vertical="center"/>
      <protection/>
    </xf>
    <xf numFmtId="0" fontId="70" fillId="0" borderId="61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center" vertical="center" wrapText="1"/>
    </xf>
    <xf numFmtId="0" fontId="70" fillId="0" borderId="1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0" fontId="12" fillId="6" borderId="121" xfId="0" applyFont="1" applyFill="1" applyBorder="1" applyAlignment="1">
      <alignment horizontal="center" vertical="center"/>
    </xf>
    <xf numFmtId="0" fontId="12" fillId="6" borderId="12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 wrapText="1"/>
    </xf>
    <xf numFmtId="0" fontId="12" fillId="6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7" borderId="12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textRotation="255"/>
    </xf>
    <xf numFmtId="0" fontId="7" fillId="7" borderId="70" xfId="0" applyFont="1" applyFill="1" applyBorder="1" applyAlignment="1">
      <alignment horizontal="center" vertical="center" wrapText="1"/>
    </xf>
    <xf numFmtId="180" fontId="8" fillId="0" borderId="127" xfId="0" applyNumberFormat="1" applyFont="1" applyFill="1" applyBorder="1" applyAlignment="1">
      <alignment horizontal="center" vertical="center"/>
    </xf>
    <xf numFmtId="180" fontId="8" fillId="0" borderId="128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 textRotation="255"/>
    </xf>
    <xf numFmtId="0" fontId="8" fillId="0" borderId="130" xfId="0" applyFont="1" applyFill="1" applyBorder="1" applyAlignment="1">
      <alignment horizontal="center" vertical="center" textRotation="255"/>
    </xf>
    <xf numFmtId="176" fontId="8" fillId="0" borderId="127" xfId="0" applyNumberFormat="1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textRotation="255"/>
    </xf>
    <xf numFmtId="177" fontId="8" fillId="0" borderId="127" xfId="0" applyNumberFormat="1" applyFont="1" applyFill="1" applyBorder="1" applyAlignment="1">
      <alignment horizontal="center" vertical="center"/>
    </xf>
    <xf numFmtId="178" fontId="8" fillId="0" borderId="127" xfId="0" applyNumberFormat="1" applyFont="1" applyFill="1" applyBorder="1" applyAlignment="1">
      <alignment horizontal="center" vertical="center"/>
    </xf>
    <xf numFmtId="179" fontId="8" fillId="0" borderId="12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1" xfId="0" applyFont="1" applyBorder="1" applyAlignment="1">
      <alignment horizontal="left" vertical="center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&#29151;&#39178;&#32068;\&#21320;&#39184;&#31192;&#26360;\d\&#36039;&#26009;\&#33756;&#21934;\109&#23416;&#24180;\110&#24180;3&#26376;\&#20689;&#24859;&#24188;&#40670;&#24515;_11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21320;&#39184;&#31192;&#26360;\d\&#36039;&#26009;\&#33756;&#21934;\109&#23416;&#24180;\110&#24180;4&#26376;\&#20689;&#24859;&#24188;&#40670;&#24515;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周"/>
      <sheetName val="第五周"/>
      <sheetName val="總表"/>
    </sheetNames>
    <sheetDataSet>
      <sheetData sheetId="4">
        <row r="1">
          <cell r="O1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週"/>
      <sheetName val="第三周 "/>
      <sheetName val="第四週"/>
      <sheetName val="第五週"/>
      <sheetName val="總表"/>
    </sheetNames>
    <sheetDataSet>
      <sheetData sheetId="4">
        <row r="1">
          <cell r="O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V34"/>
  <sheetViews>
    <sheetView tabSelected="1" view="pageBreakPreview" zoomScaleSheetLayoutView="100" workbookViewId="0" topLeftCell="A1">
      <selection activeCell="I6" sqref="I6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hidden="1" customWidth="1"/>
    <col min="7" max="7" width="6.125" style="71" hidden="1" customWidth="1"/>
    <col min="8" max="8" width="3.625" style="68" customWidth="1"/>
    <col min="9" max="9" width="22.125" style="69" bestFit="1" customWidth="1"/>
    <col min="10" max="10" width="6.125" style="69" hidden="1" customWidth="1"/>
    <col min="11" max="12" width="5.625" style="69" customWidth="1"/>
    <col min="13" max="13" width="6.125" style="70" hidden="1" customWidth="1"/>
    <col min="14" max="14" width="6.125" style="71" hidden="1" customWidth="1"/>
    <col min="15" max="15" width="3.875" style="68" customWidth="1"/>
    <col min="16" max="16" width="16.375" style="69" customWidth="1"/>
    <col min="17" max="17" width="6.125" style="69" hidden="1" customWidth="1"/>
    <col min="18" max="19" width="5.625" style="69" customWidth="1"/>
    <col min="20" max="20" width="6.125" style="70" hidden="1" customWidth="1"/>
    <col min="21" max="21" width="6.125" style="71" hidden="1" customWidth="1"/>
    <col min="22" max="22" width="3.625" style="72" customWidth="1"/>
    <col min="23" max="23" width="16.125" style="69" customWidth="1"/>
    <col min="24" max="24" width="6.125" style="69" hidden="1" customWidth="1"/>
    <col min="25" max="26" width="5.625" style="69" customWidth="1"/>
    <col min="27" max="27" width="6.125" style="70" hidden="1" customWidth="1"/>
    <col min="28" max="28" width="6.125" style="71" hidden="1" customWidth="1"/>
    <col min="29" max="29" width="4.125" style="68" customWidth="1"/>
    <col min="30" max="30" width="16.125" style="69" customWidth="1"/>
    <col min="31" max="31" width="6.125" style="69" hidden="1" customWidth="1"/>
    <col min="32" max="33" width="5.625" style="69" customWidth="1"/>
    <col min="34" max="34" width="6.125" style="73" hidden="1" customWidth="1"/>
    <col min="35" max="35" width="6.125" style="71" hidden="1" customWidth="1"/>
    <col min="36" max="36" width="11.00390625" style="74" customWidth="1"/>
    <col min="37" max="37" width="8.00390625" style="74" bestFit="1" customWidth="1"/>
    <col min="38" max="16384" width="6.125" style="74" customWidth="1"/>
  </cols>
  <sheetData>
    <row r="1" spans="1:35" s="93" customFormat="1" ht="30" customHeight="1">
      <c r="A1" s="295" t="s">
        <v>224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9">
        <f>'[1]第五周'!$O$1</f>
        <v>6</v>
      </c>
      <c r="N1" s="240"/>
      <c r="O1" s="241">
        <f>'[2]第五週'!$O$1+1</f>
        <v>11</v>
      </c>
      <c r="P1" s="296" t="s">
        <v>225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2"/>
      <c r="AF1" s="92">
        <v>60</v>
      </c>
      <c r="AG1" s="92"/>
      <c r="AH1" s="92"/>
      <c r="AI1" s="92"/>
    </row>
    <row r="2" spans="1:35" s="41" customFormat="1" ht="18.75" customHeight="1">
      <c r="A2" s="292" t="s">
        <v>25</v>
      </c>
      <c r="B2" s="293">
        <v>44319</v>
      </c>
      <c r="C2" s="293"/>
      <c r="D2" s="293"/>
      <c r="E2" s="293"/>
      <c r="F2" s="31"/>
      <c r="G2" s="32"/>
      <c r="H2" s="290" t="s">
        <v>25</v>
      </c>
      <c r="I2" s="281">
        <f>B2+1</f>
        <v>44320</v>
      </c>
      <c r="J2" s="281"/>
      <c r="K2" s="281"/>
      <c r="L2" s="281"/>
      <c r="M2" s="33"/>
      <c r="N2" s="34"/>
      <c r="O2" s="280" t="s">
        <v>25</v>
      </c>
      <c r="P2" s="285">
        <f>I2+1</f>
        <v>44321</v>
      </c>
      <c r="Q2" s="285"/>
      <c r="R2" s="285"/>
      <c r="S2" s="285"/>
      <c r="T2" s="35"/>
      <c r="U2" s="36"/>
      <c r="V2" s="280" t="s">
        <v>25</v>
      </c>
      <c r="W2" s="294">
        <f>P2+1</f>
        <v>44322</v>
      </c>
      <c r="X2" s="294"/>
      <c r="Y2" s="294"/>
      <c r="Z2" s="294"/>
      <c r="AA2" s="37"/>
      <c r="AB2" s="38"/>
      <c r="AC2" s="280" t="s">
        <v>25</v>
      </c>
      <c r="AD2" s="301">
        <f>W2+1</f>
        <v>44323</v>
      </c>
      <c r="AE2" s="301"/>
      <c r="AF2" s="301"/>
      <c r="AG2" s="301"/>
      <c r="AH2" s="39"/>
      <c r="AI2" s="186"/>
    </row>
    <row r="3" spans="1:35" s="41" customFormat="1" ht="18.75" customHeight="1">
      <c r="A3" s="292"/>
      <c r="B3" s="189" t="s">
        <v>26</v>
      </c>
      <c r="C3" s="189" t="s">
        <v>27</v>
      </c>
      <c r="D3" s="190" t="s">
        <v>28</v>
      </c>
      <c r="E3" s="190" t="s">
        <v>29</v>
      </c>
      <c r="F3" s="44" t="s">
        <v>30</v>
      </c>
      <c r="G3" s="42" t="s">
        <v>31</v>
      </c>
      <c r="H3" s="290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80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80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80"/>
      <c r="AD3" s="42" t="s">
        <v>26</v>
      </c>
      <c r="AE3" s="42" t="s">
        <v>27</v>
      </c>
      <c r="AF3" s="43" t="s">
        <v>28</v>
      </c>
      <c r="AG3" s="43" t="s">
        <v>29</v>
      </c>
      <c r="AH3" s="44" t="s">
        <v>30</v>
      </c>
      <c r="AI3" s="187" t="s">
        <v>31</v>
      </c>
    </row>
    <row r="4" spans="1:35" s="51" customFormat="1" ht="18.75" customHeight="1" hidden="1">
      <c r="A4" s="292"/>
      <c r="B4" s="300" t="s">
        <v>32</v>
      </c>
      <c r="C4" s="300"/>
      <c r="D4" s="300"/>
      <c r="E4" s="300"/>
      <c r="F4" s="46"/>
      <c r="G4" s="47"/>
      <c r="H4" s="290"/>
      <c r="I4" s="287" t="s">
        <v>33</v>
      </c>
      <c r="J4" s="287"/>
      <c r="K4" s="287"/>
      <c r="L4" s="287"/>
      <c r="M4" s="46"/>
      <c r="N4" s="48"/>
      <c r="O4" s="280"/>
      <c r="P4" s="287" t="s">
        <v>34</v>
      </c>
      <c r="Q4" s="287"/>
      <c r="R4" s="287"/>
      <c r="S4" s="287"/>
      <c r="T4" s="44"/>
      <c r="U4" s="49"/>
      <c r="V4" s="280"/>
      <c r="W4" s="287" t="s">
        <v>35</v>
      </c>
      <c r="X4" s="287"/>
      <c r="Y4" s="287"/>
      <c r="Z4" s="287"/>
      <c r="AA4" s="46"/>
      <c r="AB4" s="48"/>
      <c r="AC4" s="280"/>
      <c r="AD4" s="299" t="s">
        <v>36</v>
      </c>
      <c r="AE4" s="299"/>
      <c r="AF4" s="299"/>
      <c r="AG4" s="299"/>
      <c r="AH4" s="50"/>
      <c r="AI4" s="188"/>
    </row>
    <row r="5" spans="1:35" s="51" customFormat="1" ht="18.75" customHeight="1">
      <c r="A5" s="268" t="s">
        <v>37</v>
      </c>
      <c r="B5" s="269"/>
      <c r="C5" s="269"/>
      <c r="D5" s="269"/>
      <c r="E5" s="269"/>
      <c r="F5" s="88"/>
      <c r="G5" s="89"/>
      <c r="H5" s="268" t="s">
        <v>37</v>
      </c>
      <c r="I5" s="269"/>
      <c r="J5" s="269"/>
      <c r="K5" s="269"/>
      <c r="L5" s="269"/>
      <c r="M5" s="88"/>
      <c r="N5" s="90"/>
      <c r="O5" s="289" t="s">
        <v>37</v>
      </c>
      <c r="P5" s="269"/>
      <c r="Q5" s="269"/>
      <c r="R5" s="269"/>
      <c r="S5" s="269"/>
      <c r="T5" s="88"/>
      <c r="U5" s="90"/>
      <c r="V5" s="289" t="s">
        <v>37</v>
      </c>
      <c r="W5" s="269"/>
      <c r="X5" s="269"/>
      <c r="Y5" s="269"/>
      <c r="Z5" s="269"/>
      <c r="AA5" s="88"/>
      <c r="AB5" s="90"/>
      <c r="AC5" s="289" t="s">
        <v>37</v>
      </c>
      <c r="AD5" s="269"/>
      <c r="AE5" s="269"/>
      <c r="AF5" s="269"/>
      <c r="AG5" s="269"/>
      <c r="AH5" s="46"/>
      <c r="AI5" s="188"/>
    </row>
    <row r="6" spans="1:35" s="51" customFormat="1" ht="18.75" customHeight="1">
      <c r="A6" s="257" t="s">
        <v>114</v>
      </c>
      <c r="B6" s="149" t="s">
        <v>115</v>
      </c>
      <c r="C6" s="54">
        <v>2</v>
      </c>
      <c r="D6" s="76">
        <f>ROUND($AF$1*C6/12,1)</f>
        <v>10</v>
      </c>
      <c r="E6" s="75" t="s">
        <v>116</v>
      </c>
      <c r="F6" s="52">
        <v>40</v>
      </c>
      <c r="G6" s="53">
        <f aca="true" t="shared" si="0" ref="G6:G11">D6*F6</f>
        <v>400</v>
      </c>
      <c r="H6" s="297" t="s">
        <v>217</v>
      </c>
      <c r="I6" s="221" t="s">
        <v>231</v>
      </c>
      <c r="J6" s="23">
        <v>1</v>
      </c>
      <c r="K6" s="76">
        <f>ROUND($AF$1*J6,0)</f>
        <v>60</v>
      </c>
      <c r="L6" s="76" t="s">
        <v>56</v>
      </c>
      <c r="M6" s="158">
        <v>4</v>
      </c>
      <c r="N6" s="53">
        <f aca="true" t="shared" si="1" ref="N6:N11">K6*M6</f>
        <v>240</v>
      </c>
      <c r="O6" s="271" t="s">
        <v>137</v>
      </c>
      <c r="P6" s="23" t="s">
        <v>138</v>
      </c>
      <c r="Q6" s="23">
        <v>12</v>
      </c>
      <c r="R6" s="76" t="s">
        <v>139</v>
      </c>
      <c r="S6" s="76" t="s">
        <v>0</v>
      </c>
      <c r="T6" s="158"/>
      <c r="U6" s="53"/>
      <c r="V6" s="271" t="s">
        <v>176</v>
      </c>
      <c r="W6" s="23" t="s">
        <v>66</v>
      </c>
      <c r="X6" s="24">
        <v>1.3</v>
      </c>
      <c r="Y6" s="222">
        <v>3</v>
      </c>
      <c r="Z6" s="25" t="s">
        <v>67</v>
      </c>
      <c r="AA6" s="52">
        <v>45</v>
      </c>
      <c r="AB6" s="53">
        <f aca="true" t="shared" si="2" ref="AB6:AB11">Y6*AA6</f>
        <v>135</v>
      </c>
      <c r="AC6" s="257" t="s">
        <v>131</v>
      </c>
      <c r="AD6" s="54" t="s">
        <v>132</v>
      </c>
      <c r="AE6" s="54">
        <v>41</v>
      </c>
      <c r="AF6" s="76">
        <v>5</v>
      </c>
      <c r="AG6" s="76" t="s">
        <v>21</v>
      </c>
      <c r="AH6" s="158">
        <v>65</v>
      </c>
      <c r="AI6" s="53">
        <f aca="true" t="shared" si="3" ref="AI6:AI11">AF6*AH6</f>
        <v>325</v>
      </c>
    </row>
    <row r="7" spans="1:35" s="51" customFormat="1" ht="18.75" customHeight="1">
      <c r="A7" s="258"/>
      <c r="B7" s="54" t="s">
        <v>117</v>
      </c>
      <c r="C7" s="54">
        <v>30</v>
      </c>
      <c r="D7" s="76">
        <f>ROUND($AF$1*C7/1000,1)</f>
        <v>1.8</v>
      </c>
      <c r="E7" s="75" t="s">
        <v>0</v>
      </c>
      <c r="F7" s="52">
        <v>32</v>
      </c>
      <c r="G7" s="53">
        <f t="shared" si="0"/>
        <v>57.6</v>
      </c>
      <c r="H7" s="298"/>
      <c r="I7" s="23" t="s">
        <v>202</v>
      </c>
      <c r="J7" s="23">
        <v>0.66</v>
      </c>
      <c r="K7" s="76">
        <v>4</v>
      </c>
      <c r="L7" s="76" t="s">
        <v>23</v>
      </c>
      <c r="M7" s="158">
        <v>58</v>
      </c>
      <c r="N7" s="53">
        <f t="shared" si="1"/>
        <v>232</v>
      </c>
      <c r="O7" s="272"/>
      <c r="P7" s="23" t="s">
        <v>140</v>
      </c>
      <c r="Q7" s="23">
        <v>19.5</v>
      </c>
      <c r="R7" s="76" t="s">
        <v>139</v>
      </c>
      <c r="S7" s="76" t="s">
        <v>0</v>
      </c>
      <c r="T7" s="158"/>
      <c r="U7" s="53"/>
      <c r="V7" s="272"/>
      <c r="W7" s="23"/>
      <c r="X7" s="24"/>
      <c r="Y7" s="76"/>
      <c r="Z7" s="25"/>
      <c r="AA7" s="52"/>
      <c r="AB7" s="53">
        <f t="shared" si="2"/>
        <v>0</v>
      </c>
      <c r="AC7" s="258"/>
      <c r="AD7" s="54" t="s">
        <v>1</v>
      </c>
      <c r="AE7" s="54">
        <v>16</v>
      </c>
      <c r="AF7" s="76">
        <f>ROUND($AF$1*AE7/1000,1)</f>
        <v>1</v>
      </c>
      <c r="AG7" s="76" t="s">
        <v>0</v>
      </c>
      <c r="AH7" s="158">
        <v>50</v>
      </c>
      <c r="AI7" s="53">
        <f t="shared" si="3"/>
        <v>50</v>
      </c>
    </row>
    <row r="8" spans="1:35" s="51" customFormat="1" ht="18.75" customHeight="1">
      <c r="A8" s="258"/>
      <c r="B8" s="54" t="s">
        <v>201</v>
      </c>
      <c r="C8" s="54">
        <v>1</v>
      </c>
      <c r="D8" s="76" t="s">
        <v>22</v>
      </c>
      <c r="E8" s="75" t="s">
        <v>118</v>
      </c>
      <c r="F8" s="52"/>
      <c r="G8" s="53"/>
      <c r="H8" s="298"/>
      <c r="I8" s="61" t="s">
        <v>58</v>
      </c>
      <c r="J8" s="53">
        <v>8</v>
      </c>
      <c r="K8" s="76">
        <f>ROUND($AF$1*J8/1000,1)</f>
        <v>0.5</v>
      </c>
      <c r="L8" s="76" t="s">
        <v>0</v>
      </c>
      <c r="M8" s="158">
        <v>60</v>
      </c>
      <c r="N8" s="53">
        <f t="shared" si="1"/>
        <v>30</v>
      </c>
      <c r="O8" s="272"/>
      <c r="P8" s="23" t="s">
        <v>232</v>
      </c>
      <c r="Q8" s="23">
        <v>31</v>
      </c>
      <c r="R8" s="76">
        <f>ROUND($AF$1*Q8/1000,0)</f>
        <v>2</v>
      </c>
      <c r="S8" s="76" t="s">
        <v>0</v>
      </c>
      <c r="T8" s="158">
        <v>37</v>
      </c>
      <c r="U8" s="53">
        <f aca="true" t="shared" si="4" ref="U8:U13">R8*T8</f>
        <v>74</v>
      </c>
      <c r="V8" s="272"/>
      <c r="W8" s="23" t="s">
        <v>202</v>
      </c>
      <c r="X8" s="24">
        <v>20</v>
      </c>
      <c r="Y8" s="76">
        <v>3</v>
      </c>
      <c r="Z8" s="25" t="s">
        <v>23</v>
      </c>
      <c r="AA8" s="52">
        <v>58</v>
      </c>
      <c r="AB8" s="53">
        <f t="shared" si="2"/>
        <v>174</v>
      </c>
      <c r="AC8" s="258"/>
      <c r="AD8" s="54" t="s">
        <v>64</v>
      </c>
      <c r="AE8" s="54">
        <v>8</v>
      </c>
      <c r="AF8" s="76">
        <f>ROUND($AF$1*AE8/1000,1)</f>
        <v>0.5</v>
      </c>
      <c r="AG8" s="76" t="s">
        <v>0</v>
      </c>
      <c r="AH8" s="158">
        <v>31</v>
      </c>
      <c r="AI8" s="53">
        <f t="shared" si="3"/>
        <v>15.5</v>
      </c>
    </row>
    <row r="9" spans="1:35" s="51" customFormat="1" ht="18.75" customHeight="1">
      <c r="A9" s="258"/>
      <c r="B9" s="23" t="s">
        <v>119</v>
      </c>
      <c r="C9" s="54">
        <v>10</v>
      </c>
      <c r="D9" s="76">
        <f>ROUND($AF$1*C9/1000,1)</f>
        <v>0.6</v>
      </c>
      <c r="E9" s="75" t="s">
        <v>0</v>
      </c>
      <c r="F9" s="52">
        <v>70</v>
      </c>
      <c r="G9" s="53">
        <f t="shared" si="0"/>
        <v>42</v>
      </c>
      <c r="H9" s="298"/>
      <c r="I9" s="201"/>
      <c r="J9" s="56"/>
      <c r="K9" s="76"/>
      <c r="L9" s="76"/>
      <c r="M9" s="158"/>
      <c r="N9" s="53">
        <f t="shared" si="1"/>
        <v>0</v>
      </c>
      <c r="O9" s="272"/>
      <c r="P9" s="23" t="s">
        <v>141</v>
      </c>
      <c r="Q9" s="23">
        <v>30</v>
      </c>
      <c r="R9" s="76">
        <v>3</v>
      </c>
      <c r="S9" s="76" t="s">
        <v>0</v>
      </c>
      <c r="T9" s="158">
        <v>174</v>
      </c>
      <c r="U9" s="53">
        <f t="shared" si="4"/>
        <v>522</v>
      </c>
      <c r="V9" s="272"/>
      <c r="W9" s="23" t="s">
        <v>57</v>
      </c>
      <c r="X9" s="23">
        <v>10</v>
      </c>
      <c r="Y9" s="76">
        <v>4</v>
      </c>
      <c r="Z9" s="25" t="s">
        <v>20</v>
      </c>
      <c r="AA9" s="52">
        <v>42</v>
      </c>
      <c r="AB9" s="53">
        <f t="shared" si="2"/>
        <v>168</v>
      </c>
      <c r="AC9" s="258"/>
      <c r="AD9" s="23" t="s">
        <v>133</v>
      </c>
      <c r="AE9" s="54">
        <v>4</v>
      </c>
      <c r="AF9" s="76">
        <f>ROUND($AF$1*AE9/1000,1)</f>
        <v>0.2</v>
      </c>
      <c r="AG9" s="76" t="s">
        <v>0</v>
      </c>
      <c r="AH9" s="158">
        <v>105</v>
      </c>
      <c r="AI9" s="53">
        <f t="shared" si="3"/>
        <v>21</v>
      </c>
    </row>
    <row r="10" spans="1:35" s="51" customFormat="1" ht="18.75" customHeight="1">
      <c r="A10" s="258"/>
      <c r="B10" s="54" t="s">
        <v>120</v>
      </c>
      <c r="C10" s="54">
        <v>40</v>
      </c>
      <c r="D10" s="76">
        <v>3</v>
      </c>
      <c r="E10" s="75" t="s">
        <v>118</v>
      </c>
      <c r="F10" s="52">
        <v>10</v>
      </c>
      <c r="G10" s="53">
        <f t="shared" si="0"/>
        <v>30</v>
      </c>
      <c r="H10" s="298"/>
      <c r="I10" s="23"/>
      <c r="J10" s="23"/>
      <c r="K10" s="76"/>
      <c r="L10" s="76"/>
      <c r="M10" s="158"/>
      <c r="N10" s="53">
        <f t="shared" si="1"/>
        <v>0</v>
      </c>
      <c r="O10" s="272"/>
      <c r="P10" s="23" t="s">
        <v>70</v>
      </c>
      <c r="Q10" s="23">
        <v>4</v>
      </c>
      <c r="R10" s="76">
        <v>0.3</v>
      </c>
      <c r="S10" s="76" t="s">
        <v>0</v>
      </c>
      <c r="T10" s="158">
        <v>180</v>
      </c>
      <c r="U10" s="53">
        <f t="shared" si="4"/>
        <v>54</v>
      </c>
      <c r="V10" s="272"/>
      <c r="W10" s="23" t="s">
        <v>58</v>
      </c>
      <c r="X10" s="24">
        <v>1</v>
      </c>
      <c r="Y10" s="76">
        <f>ROUND($AF$1*X10/1000,1)</f>
        <v>0.1</v>
      </c>
      <c r="Z10" s="75" t="s">
        <v>0</v>
      </c>
      <c r="AA10" s="52">
        <v>60</v>
      </c>
      <c r="AB10" s="53">
        <f t="shared" si="2"/>
        <v>6</v>
      </c>
      <c r="AC10" s="258"/>
      <c r="AD10" s="54" t="s">
        <v>134</v>
      </c>
      <c r="AE10" s="54">
        <v>10</v>
      </c>
      <c r="AF10" s="76" t="s">
        <v>22</v>
      </c>
      <c r="AG10" s="76" t="s">
        <v>0</v>
      </c>
      <c r="AH10" s="158"/>
      <c r="AI10" s="53"/>
    </row>
    <row r="11" spans="1:35" s="51" customFormat="1" ht="18.75" customHeight="1">
      <c r="A11" s="258"/>
      <c r="B11" s="54" t="s">
        <v>218</v>
      </c>
      <c r="C11" s="54">
        <v>40</v>
      </c>
      <c r="D11" s="76">
        <f>ROUND($AF$1*C11/1000,1)</f>
        <v>2.4</v>
      </c>
      <c r="E11" s="75" t="s">
        <v>0</v>
      </c>
      <c r="F11" s="52">
        <v>30</v>
      </c>
      <c r="G11" s="53">
        <f t="shared" si="0"/>
        <v>72</v>
      </c>
      <c r="H11" s="298"/>
      <c r="I11" s="61" t="s">
        <v>13</v>
      </c>
      <c r="J11" s="53">
        <v>67</v>
      </c>
      <c r="K11" s="76">
        <f>ROUND($AF$1*J11/2000,1)</f>
        <v>2</v>
      </c>
      <c r="L11" s="53" t="s">
        <v>49</v>
      </c>
      <c r="M11" s="158">
        <v>170</v>
      </c>
      <c r="N11" s="53">
        <f t="shared" si="1"/>
        <v>340</v>
      </c>
      <c r="O11" s="272"/>
      <c r="P11" s="23" t="s">
        <v>142</v>
      </c>
      <c r="Q11" s="23">
        <v>5</v>
      </c>
      <c r="R11" s="76">
        <v>0.3</v>
      </c>
      <c r="S11" s="76" t="s">
        <v>0</v>
      </c>
      <c r="T11" s="158">
        <v>130</v>
      </c>
      <c r="U11" s="53">
        <f t="shared" si="4"/>
        <v>39</v>
      </c>
      <c r="V11" s="272"/>
      <c r="W11" s="23" t="s">
        <v>38</v>
      </c>
      <c r="X11" s="23">
        <v>25</v>
      </c>
      <c r="Y11" s="76">
        <f>ROUND($AF$1*X11/1000,1)</f>
        <v>1.5</v>
      </c>
      <c r="Z11" s="75" t="s">
        <v>0</v>
      </c>
      <c r="AA11" s="52">
        <v>41</v>
      </c>
      <c r="AB11" s="53">
        <f t="shared" si="2"/>
        <v>61.5</v>
      </c>
      <c r="AC11" s="258"/>
      <c r="AD11" s="54" t="s">
        <v>24</v>
      </c>
      <c r="AE11" s="54">
        <v>8</v>
      </c>
      <c r="AF11" s="76">
        <f>ROUND($AF$1*AE11/1000,1)</f>
        <v>0.5</v>
      </c>
      <c r="AG11" s="76" t="s">
        <v>0</v>
      </c>
      <c r="AH11" s="158">
        <v>34</v>
      </c>
      <c r="AI11" s="53">
        <f t="shared" si="3"/>
        <v>17</v>
      </c>
    </row>
    <row r="12" spans="1:35" s="51" customFormat="1" ht="18.75" customHeight="1">
      <c r="A12" s="258"/>
      <c r="B12" s="23"/>
      <c r="C12" s="23"/>
      <c r="D12" s="94"/>
      <c r="E12" s="98"/>
      <c r="F12" s="52"/>
      <c r="G12" s="53"/>
      <c r="H12" s="298"/>
      <c r="I12" s="201" t="s">
        <v>99</v>
      </c>
      <c r="J12" s="56">
        <v>67</v>
      </c>
      <c r="K12" s="76">
        <f>ROUND($AF$1*J12/2000,1)</f>
        <v>2</v>
      </c>
      <c r="L12" s="76" t="s">
        <v>20</v>
      </c>
      <c r="M12" s="52">
        <v>70</v>
      </c>
      <c r="N12" s="53"/>
      <c r="O12" s="272"/>
      <c r="P12" s="23" t="s">
        <v>65</v>
      </c>
      <c r="Q12" s="23">
        <v>3</v>
      </c>
      <c r="R12" s="76">
        <v>0.2</v>
      </c>
      <c r="S12" s="76" t="s">
        <v>0</v>
      </c>
      <c r="T12" s="158">
        <v>31</v>
      </c>
      <c r="U12" s="53">
        <f t="shared" si="4"/>
        <v>6.2</v>
      </c>
      <c r="V12" s="272"/>
      <c r="W12" s="28"/>
      <c r="X12" s="29"/>
      <c r="Y12" s="76"/>
      <c r="Z12" s="75"/>
      <c r="AA12" s="52"/>
      <c r="AB12" s="53"/>
      <c r="AC12" s="258"/>
      <c r="AD12" s="23" t="s">
        <v>120</v>
      </c>
      <c r="AE12" s="23" t="s">
        <v>22</v>
      </c>
      <c r="AF12" s="53">
        <v>3</v>
      </c>
      <c r="AG12" s="53" t="s">
        <v>21</v>
      </c>
      <c r="AH12" s="158">
        <v>10</v>
      </c>
      <c r="AI12" s="53"/>
    </row>
    <row r="13" spans="1:35" s="51" customFormat="1" ht="18.75" customHeight="1">
      <c r="A13" s="258"/>
      <c r="B13" s="23"/>
      <c r="C13" s="23"/>
      <c r="D13" s="94"/>
      <c r="E13" s="98"/>
      <c r="F13" s="52"/>
      <c r="G13" s="53"/>
      <c r="H13" s="298"/>
      <c r="I13" s="95"/>
      <c r="J13" s="95"/>
      <c r="K13" s="96"/>
      <c r="L13" s="97"/>
      <c r="M13" s="52"/>
      <c r="N13" s="53"/>
      <c r="O13" s="272"/>
      <c r="P13" s="23" t="s">
        <v>119</v>
      </c>
      <c r="Q13" s="23">
        <v>5</v>
      </c>
      <c r="R13" s="76">
        <v>0.3</v>
      </c>
      <c r="S13" s="76" t="s">
        <v>0</v>
      </c>
      <c r="T13" s="158">
        <v>70</v>
      </c>
      <c r="U13" s="53">
        <f t="shared" si="4"/>
        <v>21</v>
      </c>
      <c r="V13" s="272"/>
      <c r="W13" s="30"/>
      <c r="X13" s="30"/>
      <c r="Y13" s="26"/>
      <c r="Z13" s="27"/>
      <c r="AA13" s="52"/>
      <c r="AB13" s="53"/>
      <c r="AC13" s="258"/>
      <c r="AD13" s="23"/>
      <c r="AE13" s="23"/>
      <c r="AF13" s="94"/>
      <c r="AG13" s="94"/>
      <c r="AH13" s="158"/>
      <c r="AI13" s="53"/>
    </row>
    <row r="14" spans="1:35" s="51" customFormat="1" ht="18.75" customHeight="1">
      <c r="A14" s="258"/>
      <c r="B14" s="23"/>
      <c r="C14" s="23"/>
      <c r="D14" s="94"/>
      <c r="E14" s="98"/>
      <c r="F14" s="52"/>
      <c r="G14" s="53"/>
      <c r="H14" s="298"/>
      <c r="I14" s="99"/>
      <c r="J14" s="99"/>
      <c r="K14" s="96"/>
      <c r="L14" s="97"/>
      <c r="M14" s="52"/>
      <c r="N14" s="53"/>
      <c r="O14" s="272"/>
      <c r="P14" s="81" t="s">
        <v>143</v>
      </c>
      <c r="Q14" s="60"/>
      <c r="R14" s="76" t="s">
        <v>22</v>
      </c>
      <c r="S14" s="76" t="s">
        <v>0</v>
      </c>
      <c r="T14" s="158"/>
      <c r="U14" s="53"/>
      <c r="V14" s="272"/>
      <c r="W14" s="30"/>
      <c r="X14" s="30"/>
      <c r="Y14" s="26"/>
      <c r="Z14" s="27"/>
      <c r="AA14" s="52"/>
      <c r="AB14" s="53"/>
      <c r="AC14" s="258"/>
      <c r="AD14" s="23"/>
      <c r="AE14" s="23"/>
      <c r="AF14" s="76"/>
      <c r="AG14" s="76"/>
      <c r="AH14" s="158"/>
      <c r="AI14" s="53"/>
    </row>
    <row r="15" spans="1:35" s="41" customFormat="1" ht="18.75" customHeight="1">
      <c r="A15" s="258"/>
      <c r="B15" s="23"/>
      <c r="C15" s="23"/>
      <c r="D15" s="94"/>
      <c r="E15" s="98"/>
      <c r="F15" s="52"/>
      <c r="G15" s="53"/>
      <c r="H15" s="298"/>
      <c r="I15" s="99"/>
      <c r="J15" s="99"/>
      <c r="K15" s="96"/>
      <c r="L15" s="97"/>
      <c r="M15" s="52"/>
      <c r="N15" s="53"/>
      <c r="O15" s="272"/>
      <c r="P15" s="60" t="s">
        <v>144</v>
      </c>
      <c r="Q15" s="60">
        <v>1</v>
      </c>
      <c r="R15" s="76">
        <v>0.1</v>
      </c>
      <c r="S15" s="76" t="s">
        <v>0</v>
      </c>
      <c r="T15" s="158">
        <v>65</v>
      </c>
      <c r="U15" s="53"/>
      <c r="V15" s="272"/>
      <c r="W15" s="24"/>
      <c r="X15" s="24"/>
      <c r="Y15" s="26"/>
      <c r="Z15" s="27"/>
      <c r="AA15" s="52"/>
      <c r="AB15" s="53"/>
      <c r="AC15" s="258"/>
      <c r="AD15" s="23"/>
      <c r="AE15" s="23"/>
      <c r="AF15" s="94"/>
      <c r="AG15" s="94"/>
      <c r="AH15" s="158"/>
      <c r="AI15" s="53"/>
    </row>
    <row r="16" spans="1:35" s="51" customFormat="1" ht="18.75" customHeight="1">
      <c r="A16" s="259" t="s">
        <v>40</v>
      </c>
      <c r="B16" s="259"/>
      <c r="C16" s="259"/>
      <c r="D16" s="259"/>
      <c r="E16" s="259"/>
      <c r="F16" s="88"/>
      <c r="G16" s="89"/>
      <c r="H16" s="259" t="s">
        <v>40</v>
      </c>
      <c r="I16" s="259"/>
      <c r="J16" s="259"/>
      <c r="K16" s="259"/>
      <c r="L16" s="259"/>
      <c r="M16" s="88"/>
      <c r="N16" s="89"/>
      <c r="O16" s="270" t="s">
        <v>40</v>
      </c>
      <c r="P16" s="269"/>
      <c r="Q16" s="269"/>
      <c r="R16" s="269"/>
      <c r="S16" s="269"/>
      <c r="T16" s="88"/>
      <c r="U16" s="89"/>
      <c r="V16" s="259" t="s">
        <v>40</v>
      </c>
      <c r="W16" s="259"/>
      <c r="X16" s="259"/>
      <c r="Y16" s="259"/>
      <c r="Z16" s="259"/>
      <c r="AA16" s="88"/>
      <c r="AB16" s="89"/>
      <c r="AC16" s="259" t="s">
        <v>40</v>
      </c>
      <c r="AD16" s="259"/>
      <c r="AE16" s="259"/>
      <c r="AF16" s="259"/>
      <c r="AG16" s="259"/>
      <c r="AH16" s="88"/>
      <c r="AI16" s="89"/>
    </row>
    <row r="17" spans="1:35" s="51" customFormat="1" ht="18.75" customHeight="1">
      <c r="A17" s="271" t="s">
        <v>43</v>
      </c>
      <c r="B17" s="29" t="s">
        <v>19</v>
      </c>
      <c r="C17" s="59">
        <v>50</v>
      </c>
      <c r="D17" s="76">
        <f>ROUND($AF$1*C17/1000,1)</f>
        <v>3</v>
      </c>
      <c r="E17" s="75" t="s">
        <v>0</v>
      </c>
      <c r="F17" s="52"/>
      <c r="G17" s="53">
        <f>D17*F17</f>
        <v>0</v>
      </c>
      <c r="H17" s="282" t="s">
        <v>135</v>
      </c>
      <c r="I17" s="23" t="s">
        <v>61</v>
      </c>
      <c r="J17" s="23">
        <v>5.5</v>
      </c>
      <c r="K17" s="76">
        <v>2</v>
      </c>
      <c r="L17" s="53" t="s">
        <v>20</v>
      </c>
      <c r="M17" s="158">
        <v>55</v>
      </c>
      <c r="N17" s="53">
        <f aca="true" t="shared" si="5" ref="N17:N22">K17*M17</f>
        <v>110</v>
      </c>
      <c r="O17" s="271" t="s">
        <v>43</v>
      </c>
      <c r="P17" s="29" t="s">
        <v>60</v>
      </c>
      <c r="Q17" s="29">
        <v>40</v>
      </c>
      <c r="R17" s="76">
        <v>3</v>
      </c>
      <c r="S17" s="100" t="s">
        <v>0</v>
      </c>
      <c r="T17" s="52"/>
      <c r="U17" s="53">
        <f>R17*T17</f>
        <v>0</v>
      </c>
      <c r="V17" s="246" t="s">
        <v>75</v>
      </c>
      <c r="W17" s="23" t="s">
        <v>13</v>
      </c>
      <c r="X17" s="23">
        <v>150</v>
      </c>
      <c r="Y17" s="76">
        <v>4</v>
      </c>
      <c r="Z17" s="75" t="s">
        <v>49</v>
      </c>
      <c r="AA17" s="52">
        <v>170</v>
      </c>
      <c r="AB17" s="53">
        <f>Y17*AA17</f>
        <v>680</v>
      </c>
      <c r="AC17" s="282" t="s">
        <v>126</v>
      </c>
      <c r="AD17" s="101" t="s">
        <v>127</v>
      </c>
      <c r="AE17" s="101">
        <v>20</v>
      </c>
      <c r="AF17" s="76">
        <f>ROUND($AF$1*AE17/1000,1)</f>
        <v>1.2</v>
      </c>
      <c r="AG17" s="75" t="s">
        <v>0</v>
      </c>
      <c r="AH17" s="52">
        <v>166</v>
      </c>
      <c r="AI17" s="53">
        <f>AF17*AH17</f>
        <v>199.2</v>
      </c>
    </row>
    <row r="18" spans="1:35" s="51" customFormat="1" ht="18.75" customHeight="1">
      <c r="A18" s="272"/>
      <c r="B18" s="29" t="s">
        <v>214</v>
      </c>
      <c r="C18" s="59">
        <v>50</v>
      </c>
      <c r="D18" s="76">
        <f>ROUND($AF$1*C18/1000,1)</f>
        <v>3</v>
      </c>
      <c r="E18" s="75" t="s">
        <v>0</v>
      </c>
      <c r="F18" s="52"/>
      <c r="G18" s="53">
        <f>D18*F18</f>
        <v>0</v>
      </c>
      <c r="H18" s="283"/>
      <c r="I18" s="23" t="s">
        <v>136</v>
      </c>
      <c r="J18" s="23">
        <v>30</v>
      </c>
      <c r="K18" s="76">
        <f>ROUND($AF$1*J18/1000,1)</f>
        <v>1.8</v>
      </c>
      <c r="L18" s="53" t="s">
        <v>0</v>
      </c>
      <c r="M18" s="158">
        <v>31</v>
      </c>
      <c r="N18" s="53">
        <f t="shared" si="5"/>
        <v>55.800000000000004</v>
      </c>
      <c r="O18" s="272"/>
      <c r="P18" s="61" t="s">
        <v>215</v>
      </c>
      <c r="Q18" s="79"/>
      <c r="R18" s="79">
        <v>2</v>
      </c>
      <c r="S18" s="79" t="s">
        <v>56</v>
      </c>
      <c r="T18" s="52"/>
      <c r="U18" s="53">
        <f>R18*T18</f>
        <v>0</v>
      </c>
      <c r="V18" s="247"/>
      <c r="W18" s="54" t="s">
        <v>73</v>
      </c>
      <c r="X18" s="29"/>
      <c r="Y18" s="76">
        <v>4</v>
      </c>
      <c r="Z18" s="75" t="s">
        <v>23</v>
      </c>
      <c r="AA18" s="52"/>
      <c r="AB18" s="53">
        <f>Y18*AA18</f>
        <v>0</v>
      </c>
      <c r="AC18" s="283"/>
      <c r="AD18" s="101" t="s">
        <v>128</v>
      </c>
      <c r="AE18" s="101">
        <v>10</v>
      </c>
      <c r="AF18" s="76">
        <v>0.2</v>
      </c>
      <c r="AG18" s="75" t="s">
        <v>0</v>
      </c>
      <c r="AH18" s="52">
        <v>50</v>
      </c>
      <c r="AI18" s="53">
        <f>AF18*AH18</f>
        <v>10</v>
      </c>
    </row>
    <row r="19" spans="1:35" s="51" customFormat="1" ht="18.75" customHeight="1">
      <c r="A19" s="272"/>
      <c r="B19" s="28" t="s">
        <v>46</v>
      </c>
      <c r="C19" s="59">
        <v>50</v>
      </c>
      <c r="D19" s="76">
        <f>ROUND($AF$1*C19/1000,1)</f>
        <v>3</v>
      </c>
      <c r="E19" s="75" t="s">
        <v>0</v>
      </c>
      <c r="F19" s="52"/>
      <c r="G19" s="53">
        <f>D19*F19</f>
        <v>0</v>
      </c>
      <c r="H19" s="283"/>
      <c r="I19" s="23" t="s">
        <v>24</v>
      </c>
      <c r="J19" s="23">
        <v>20</v>
      </c>
      <c r="K19" s="76">
        <f>ROUND($AF$1*J19/1000,1)</f>
        <v>1.2</v>
      </c>
      <c r="L19" s="53" t="s">
        <v>0</v>
      </c>
      <c r="M19" s="158">
        <v>34</v>
      </c>
      <c r="N19" s="53">
        <f t="shared" si="5"/>
        <v>40.8</v>
      </c>
      <c r="O19" s="272"/>
      <c r="P19" s="28" t="s">
        <v>19</v>
      </c>
      <c r="Q19" s="29">
        <v>40</v>
      </c>
      <c r="R19" s="76">
        <v>3</v>
      </c>
      <c r="S19" s="75" t="s">
        <v>0</v>
      </c>
      <c r="T19" s="52"/>
      <c r="U19" s="53">
        <f>R19*T19</f>
        <v>0</v>
      </c>
      <c r="V19" s="247"/>
      <c r="W19" s="29" t="s">
        <v>74</v>
      </c>
      <c r="X19" s="29"/>
      <c r="Y19" s="76"/>
      <c r="Z19" s="75"/>
      <c r="AA19" s="52"/>
      <c r="AB19" s="53">
        <f>Y19*AA19</f>
        <v>0</v>
      </c>
      <c r="AC19" s="283"/>
      <c r="AD19" s="23" t="s">
        <v>203</v>
      </c>
      <c r="AE19" s="23">
        <v>40</v>
      </c>
      <c r="AF19" s="76">
        <v>1</v>
      </c>
      <c r="AG19" s="75" t="s">
        <v>21</v>
      </c>
      <c r="AH19" s="52">
        <v>40</v>
      </c>
      <c r="AI19" s="53">
        <f>AF19*AH19</f>
        <v>40</v>
      </c>
    </row>
    <row r="20" spans="1:35" s="51" customFormat="1" ht="18.75" customHeight="1">
      <c r="A20" s="272"/>
      <c r="B20" s="23"/>
      <c r="C20" s="23"/>
      <c r="D20" s="94"/>
      <c r="E20" s="98"/>
      <c r="F20" s="52"/>
      <c r="G20" s="53">
        <f>D20*F20</f>
        <v>0</v>
      </c>
      <c r="H20" s="283"/>
      <c r="I20" s="23" t="s">
        <v>202</v>
      </c>
      <c r="J20" s="23">
        <v>5</v>
      </c>
      <c r="K20" s="222">
        <v>1</v>
      </c>
      <c r="L20" s="242" t="s">
        <v>23</v>
      </c>
      <c r="M20" s="158">
        <v>58</v>
      </c>
      <c r="N20" s="53">
        <f t="shared" si="5"/>
        <v>58</v>
      </c>
      <c r="O20" s="272"/>
      <c r="P20" s="23"/>
      <c r="Q20" s="23"/>
      <c r="R20" s="94"/>
      <c r="S20" s="98"/>
      <c r="T20" s="158"/>
      <c r="U20" s="53">
        <f>R20*T20</f>
        <v>0</v>
      </c>
      <c r="V20" s="247"/>
      <c r="W20" s="61" t="s">
        <v>76</v>
      </c>
      <c r="X20" s="79"/>
      <c r="Y20" s="79">
        <v>30</v>
      </c>
      <c r="Z20" s="79" t="s">
        <v>77</v>
      </c>
      <c r="AA20" s="52"/>
      <c r="AB20" s="53">
        <f>Y20*AA20</f>
        <v>0</v>
      </c>
      <c r="AC20" s="283"/>
      <c r="AD20" s="61" t="s">
        <v>13</v>
      </c>
      <c r="AE20" s="53">
        <v>100</v>
      </c>
      <c r="AF20" s="53">
        <v>3</v>
      </c>
      <c r="AG20" s="53" t="s">
        <v>49</v>
      </c>
      <c r="AH20" s="158">
        <v>170</v>
      </c>
      <c r="AI20" s="53">
        <f>AF20*AH20</f>
        <v>510</v>
      </c>
    </row>
    <row r="21" spans="1:43" s="51" customFormat="1" ht="18.75" customHeight="1">
      <c r="A21" s="272"/>
      <c r="B21" s="61" t="s">
        <v>14</v>
      </c>
      <c r="C21" s="53">
        <v>133</v>
      </c>
      <c r="D21" s="76">
        <f>ROUND($AF$1*C21/2000,1)</f>
        <v>4</v>
      </c>
      <c r="E21" s="62" t="s">
        <v>49</v>
      </c>
      <c r="F21" s="52">
        <v>170</v>
      </c>
      <c r="G21" s="53">
        <f>D21*F21</f>
        <v>680</v>
      </c>
      <c r="H21" s="283"/>
      <c r="I21" s="23" t="s">
        <v>108</v>
      </c>
      <c r="J21" s="23">
        <v>10</v>
      </c>
      <c r="K21" s="76">
        <v>2</v>
      </c>
      <c r="L21" s="53" t="s">
        <v>20</v>
      </c>
      <c r="M21" s="158">
        <v>55</v>
      </c>
      <c r="N21" s="53">
        <f t="shared" si="5"/>
        <v>110</v>
      </c>
      <c r="O21" s="272"/>
      <c r="P21" s="61" t="s">
        <v>14</v>
      </c>
      <c r="Q21" s="53">
        <v>133</v>
      </c>
      <c r="R21" s="76">
        <f>ROUND($AF$1*Q21/2000,1)</f>
        <v>4</v>
      </c>
      <c r="S21" s="62" t="s">
        <v>49</v>
      </c>
      <c r="T21" s="158">
        <v>170</v>
      </c>
      <c r="U21" s="53">
        <f>R21*T21</f>
        <v>680</v>
      </c>
      <c r="V21" s="247"/>
      <c r="W21" s="61"/>
      <c r="X21" s="79"/>
      <c r="Y21" s="79"/>
      <c r="Z21" s="79"/>
      <c r="AA21" s="52"/>
      <c r="AB21" s="53">
        <f>Y21*AA21</f>
        <v>0</v>
      </c>
      <c r="AC21" s="283"/>
      <c r="AD21" s="23" t="s">
        <v>129</v>
      </c>
      <c r="AE21" s="23"/>
      <c r="AF21" s="76"/>
      <c r="AG21" s="76"/>
      <c r="AH21" s="158"/>
      <c r="AI21" s="53">
        <f>AF21*AH21</f>
        <v>0</v>
      </c>
      <c r="AM21" s="246" t="s">
        <v>75</v>
      </c>
      <c r="AN21" s="23" t="s">
        <v>13</v>
      </c>
      <c r="AO21" s="23">
        <v>150</v>
      </c>
      <c r="AP21" s="76">
        <v>4</v>
      </c>
      <c r="AQ21" s="75" t="s">
        <v>49</v>
      </c>
    </row>
    <row r="22" spans="1:43" s="51" customFormat="1" ht="18.75" customHeight="1">
      <c r="A22" s="272"/>
      <c r="B22" s="23"/>
      <c r="C22" s="23"/>
      <c r="D22" s="94"/>
      <c r="E22" s="98"/>
      <c r="F22" s="52"/>
      <c r="G22" s="53"/>
      <c r="H22" s="283"/>
      <c r="I22" s="61" t="s">
        <v>98</v>
      </c>
      <c r="J22" s="53">
        <v>33</v>
      </c>
      <c r="K22" s="53">
        <v>1</v>
      </c>
      <c r="L22" s="53" t="s">
        <v>49</v>
      </c>
      <c r="M22" s="158">
        <v>170</v>
      </c>
      <c r="N22" s="53">
        <f t="shared" si="5"/>
        <v>170</v>
      </c>
      <c r="O22" s="272"/>
      <c r="P22" s="23"/>
      <c r="Q22" s="23"/>
      <c r="R22" s="94"/>
      <c r="S22" s="98"/>
      <c r="T22" s="52"/>
      <c r="U22" s="53"/>
      <c r="V22" s="247"/>
      <c r="W22" s="157"/>
      <c r="X22" s="157"/>
      <c r="Y22" s="94"/>
      <c r="Z22" s="98"/>
      <c r="AA22" s="52"/>
      <c r="AB22" s="53"/>
      <c r="AC22" s="283"/>
      <c r="AD22" s="249" t="s">
        <v>130</v>
      </c>
      <c r="AE22" s="250"/>
      <c r="AF22" s="250"/>
      <c r="AG22" s="250"/>
      <c r="AH22" s="158"/>
      <c r="AI22" s="53"/>
      <c r="AM22" s="247"/>
      <c r="AN22" s="54" t="s">
        <v>73</v>
      </c>
      <c r="AO22" s="29"/>
      <c r="AP22" s="76">
        <v>4</v>
      </c>
      <c r="AQ22" s="75" t="s">
        <v>23</v>
      </c>
    </row>
    <row r="23" spans="1:43" s="51" customFormat="1" ht="18.75" customHeight="1">
      <c r="A23" s="272"/>
      <c r="B23" s="23"/>
      <c r="C23" s="23"/>
      <c r="D23" s="94"/>
      <c r="E23" s="98"/>
      <c r="F23" s="52"/>
      <c r="G23" s="53"/>
      <c r="H23" s="283"/>
      <c r="I23" s="61"/>
      <c r="J23" s="53"/>
      <c r="K23" s="53"/>
      <c r="L23" s="53"/>
      <c r="M23" s="158"/>
      <c r="N23" s="53"/>
      <c r="O23" s="272"/>
      <c r="P23" s="23" t="s">
        <v>216</v>
      </c>
      <c r="Q23" s="23"/>
      <c r="R23" s="94"/>
      <c r="S23" s="98"/>
      <c r="T23" s="52"/>
      <c r="U23" s="53"/>
      <c r="V23" s="247"/>
      <c r="W23" s="157"/>
      <c r="X23" s="157"/>
      <c r="Y23" s="94"/>
      <c r="Z23" s="98"/>
      <c r="AA23" s="52"/>
      <c r="AB23" s="53"/>
      <c r="AC23" s="283"/>
      <c r="AD23" s="23"/>
      <c r="AE23" s="23"/>
      <c r="AF23" s="94"/>
      <c r="AG23" s="94"/>
      <c r="AH23" s="158"/>
      <c r="AI23" s="53"/>
      <c r="AM23" s="247"/>
      <c r="AN23" s="29" t="s">
        <v>74</v>
      </c>
      <c r="AO23" s="29"/>
      <c r="AP23" s="76"/>
      <c r="AQ23" s="75"/>
    </row>
    <row r="24" spans="1:43" s="51" customFormat="1" ht="18.75" customHeight="1" thickBot="1">
      <c r="A24" s="273"/>
      <c r="B24" s="181"/>
      <c r="C24" s="181"/>
      <c r="D24" s="182"/>
      <c r="E24" s="183"/>
      <c r="F24" s="52"/>
      <c r="G24" s="53">
        <f>D24*F24</f>
        <v>0</v>
      </c>
      <c r="H24" s="284"/>
      <c r="I24" s="181"/>
      <c r="J24" s="181"/>
      <c r="K24" s="184"/>
      <c r="L24" s="185"/>
      <c r="M24" s="215"/>
      <c r="N24" s="53">
        <f>K24*M24</f>
        <v>0</v>
      </c>
      <c r="O24" s="288"/>
      <c r="P24" s="23"/>
      <c r="Q24" s="23"/>
      <c r="R24" s="94"/>
      <c r="S24" s="98"/>
      <c r="T24" s="52"/>
      <c r="U24" s="53">
        <f>R24*T24</f>
        <v>0</v>
      </c>
      <c r="V24" s="248"/>
      <c r="W24" s="82"/>
      <c r="X24" s="159"/>
      <c r="Y24" s="160"/>
      <c r="Z24" s="161"/>
      <c r="AA24" s="52"/>
      <c r="AB24" s="53">
        <f>Y24*AA24</f>
        <v>0</v>
      </c>
      <c r="AC24" s="284"/>
      <c r="AD24" s="23" t="s">
        <v>18</v>
      </c>
      <c r="AE24" s="23">
        <v>84</v>
      </c>
      <c r="AF24" s="76">
        <f>ROUND($AF$1*AE24/1000,1)</f>
        <v>5</v>
      </c>
      <c r="AG24" s="76" t="s">
        <v>0</v>
      </c>
      <c r="AH24" s="215"/>
      <c r="AI24" s="53">
        <f>AF24*AH24</f>
        <v>0</v>
      </c>
      <c r="AM24" s="247"/>
      <c r="AN24" s="61" t="s">
        <v>76</v>
      </c>
      <c r="AO24" s="79"/>
      <c r="AP24" s="79">
        <v>30</v>
      </c>
      <c r="AQ24" s="79" t="s">
        <v>77</v>
      </c>
    </row>
    <row r="25" spans="1:43" s="41" customFormat="1" ht="18.75" customHeight="1">
      <c r="A25" s="274" t="s">
        <v>82</v>
      </c>
      <c r="B25" s="102" t="s">
        <v>83</v>
      </c>
      <c r="C25" s="260">
        <v>2</v>
      </c>
      <c r="D25" s="260"/>
      <c r="E25" s="261"/>
      <c r="F25" s="262">
        <f>SUM(G6:G24)</f>
        <v>1281.6</v>
      </c>
      <c r="G25" s="263"/>
      <c r="H25" s="254" t="s">
        <v>82</v>
      </c>
      <c r="I25" s="102" t="s">
        <v>83</v>
      </c>
      <c r="J25" s="260">
        <v>2</v>
      </c>
      <c r="K25" s="260"/>
      <c r="L25" s="261"/>
      <c r="M25" s="262">
        <f>SUM(N6:N24)</f>
        <v>1386.6</v>
      </c>
      <c r="N25" s="263"/>
      <c r="O25" s="277" t="s">
        <v>82</v>
      </c>
      <c r="P25" s="102" t="s">
        <v>83</v>
      </c>
      <c r="Q25" s="260">
        <v>2.2</v>
      </c>
      <c r="R25" s="260"/>
      <c r="S25" s="261"/>
      <c r="T25" s="262">
        <f>SUM(U6:U24)</f>
        <v>1396.2</v>
      </c>
      <c r="U25" s="263"/>
      <c r="V25" s="254" t="s">
        <v>82</v>
      </c>
      <c r="W25" s="102" t="s">
        <v>83</v>
      </c>
      <c r="X25" s="260">
        <v>2.2</v>
      </c>
      <c r="Y25" s="260"/>
      <c r="Z25" s="286"/>
      <c r="AA25" s="262">
        <f>SUM(AB6:AB24)</f>
        <v>1224.5</v>
      </c>
      <c r="AB25" s="263"/>
      <c r="AC25" s="254" t="s">
        <v>82</v>
      </c>
      <c r="AD25" s="102" t="s">
        <v>83</v>
      </c>
      <c r="AE25" s="260">
        <v>2</v>
      </c>
      <c r="AF25" s="260"/>
      <c r="AG25" s="261"/>
      <c r="AH25" s="262">
        <f>SUM(AI6:AI24)</f>
        <v>1187.7</v>
      </c>
      <c r="AI25" s="263"/>
      <c r="AJ25" s="128">
        <f>(C25+J25+Q25+X25+AE25)/5</f>
        <v>2.08</v>
      </c>
      <c r="AK25" s="128"/>
      <c r="AM25" s="247"/>
      <c r="AN25" s="61"/>
      <c r="AO25" s="79"/>
      <c r="AP25" s="79"/>
      <c r="AQ25" s="79"/>
    </row>
    <row r="26" spans="1:43" s="41" customFormat="1" ht="18.75" customHeight="1">
      <c r="A26" s="275"/>
      <c r="B26" s="104" t="s">
        <v>84</v>
      </c>
      <c r="C26" s="251">
        <v>0.6</v>
      </c>
      <c r="D26" s="251"/>
      <c r="E26" s="252"/>
      <c r="F26" s="105"/>
      <c r="G26" s="106"/>
      <c r="H26" s="255"/>
      <c r="I26" s="104" t="s">
        <v>84</v>
      </c>
      <c r="J26" s="251">
        <v>0.7</v>
      </c>
      <c r="K26" s="251"/>
      <c r="L26" s="252"/>
      <c r="M26" s="107"/>
      <c r="N26" s="106"/>
      <c r="O26" s="278"/>
      <c r="P26" s="104" t="s">
        <v>84</v>
      </c>
      <c r="Q26" s="251">
        <v>0.5</v>
      </c>
      <c r="R26" s="251"/>
      <c r="S26" s="252"/>
      <c r="T26" s="107"/>
      <c r="U26" s="108"/>
      <c r="V26" s="255"/>
      <c r="W26" s="104" t="s">
        <v>84</v>
      </c>
      <c r="X26" s="251">
        <v>0.7</v>
      </c>
      <c r="Y26" s="251"/>
      <c r="Z26" s="253"/>
      <c r="AA26" s="109"/>
      <c r="AB26" s="106"/>
      <c r="AC26" s="255"/>
      <c r="AD26" s="104" t="s">
        <v>84</v>
      </c>
      <c r="AE26" s="251">
        <v>0.5</v>
      </c>
      <c r="AF26" s="251"/>
      <c r="AG26" s="252"/>
      <c r="AH26" s="110"/>
      <c r="AI26" s="111"/>
      <c r="AJ26" s="128">
        <f aca="true" t="shared" si="6" ref="AJ26:AJ31">(C26+J26+Q26+X26+AE26)/5</f>
        <v>0.6</v>
      </c>
      <c r="AK26" s="128"/>
      <c r="AM26" s="247"/>
      <c r="AN26" s="157"/>
      <c r="AO26" s="157"/>
      <c r="AP26" s="94"/>
      <c r="AQ26" s="98"/>
    </row>
    <row r="27" spans="1:43" s="41" customFormat="1" ht="18.75" customHeight="1">
      <c r="A27" s="275"/>
      <c r="B27" s="112" t="s">
        <v>87</v>
      </c>
      <c r="C27" s="251">
        <v>0.5</v>
      </c>
      <c r="D27" s="251"/>
      <c r="E27" s="252"/>
      <c r="F27" s="105"/>
      <c r="G27" s="106"/>
      <c r="H27" s="255"/>
      <c r="I27" s="112" t="s">
        <v>87</v>
      </c>
      <c r="J27" s="251">
        <v>0.3</v>
      </c>
      <c r="K27" s="251"/>
      <c r="L27" s="252"/>
      <c r="M27" s="107"/>
      <c r="N27" s="106"/>
      <c r="O27" s="278"/>
      <c r="P27" s="112" t="s">
        <v>87</v>
      </c>
      <c r="Q27" s="251">
        <v>0.5</v>
      </c>
      <c r="R27" s="251"/>
      <c r="S27" s="252"/>
      <c r="T27" s="107"/>
      <c r="U27" s="108"/>
      <c r="V27" s="255"/>
      <c r="W27" s="112" t="s">
        <v>87</v>
      </c>
      <c r="X27" s="251">
        <v>0.3</v>
      </c>
      <c r="Y27" s="251"/>
      <c r="Z27" s="253"/>
      <c r="AA27" s="109"/>
      <c r="AB27" s="106"/>
      <c r="AC27" s="255"/>
      <c r="AD27" s="112" t="s">
        <v>87</v>
      </c>
      <c r="AE27" s="251">
        <v>0.5</v>
      </c>
      <c r="AF27" s="251"/>
      <c r="AG27" s="252"/>
      <c r="AH27" s="110"/>
      <c r="AI27" s="111"/>
      <c r="AJ27" s="128">
        <f t="shared" si="6"/>
        <v>0.42000000000000004</v>
      </c>
      <c r="AK27" s="128"/>
      <c r="AM27" s="247"/>
      <c r="AN27" s="157"/>
      <c r="AO27" s="157"/>
      <c r="AP27" s="94"/>
      <c r="AQ27" s="98"/>
    </row>
    <row r="28" spans="1:43" s="41" customFormat="1" ht="18.75" customHeight="1">
      <c r="A28" s="275"/>
      <c r="B28" s="113" t="s">
        <v>85</v>
      </c>
      <c r="C28" s="251">
        <v>0.5</v>
      </c>
      <c r="D28" s="251"/>
      <c r="E28" s="252"/>
      <c r="F28" s="105"/>
      <c r="G28" s="106"/>
      <c r="H28" s="255"/>
      <c r="I28" s="113" t="s">
        <v>85</v>
      </c>
      <c r="J28" s="251">
        <v>0.5</v>
      </c>
      <c r="K28" s="251"/>
      <c r="L28" s="252"/>
      <c r="M28" s="107"/>
      <c r="N28" s="106"/>
      <c r="O28" s="278"/>
      <c r="P28" s="113" t="s">
        <v>85</v>
      </c>
      <c r="Q28" s="251">
        <v>0.5</v>
      </c>
      <c r="R28" s="251"/>
      <c r="S28" s="252"/>
      <c r="T28" s="107"/>
      <c r="U28" s="108"/>
      <c r="V28" s="255"/>
      <c r="W28" s="113" t="s">
        <v>86</v>
      </c>
      <c r="X28" s="251">
        <v>0.5</v>
      </c>
      <c r="Y28" s="251"/>
      <c r="Z28" s="253"/>
      <c r="AA28" s="109"/>
      <c r="AB28" s="106"/>
      <c r="AC28" s="255"/>
      <c r="AD28" s="113" t="s">
        <v>86</v>
      </c>
      <c r="AE28" s="251">
        <v>0.5</v>
      </c>
      <c r="AF28" s="251"/>
      <c r="AG28" s="252"/>
      <c r="AH28" s="110"/>
      <c r="AI28" s="111"/>
      <c r="AJ28" s="128">
        <f t="shared" si="6"/>
        <v>0.5</v>
      </c>
      <c r="AK28" s="128"/>
      <c r="AM28" s="248"/>
      <c r="AN28" s="82"/>
      <c r="AO28" s="159"/>
      <c r="AP28" s="160"/>
      <c r="AQ28" s="161"/>
    </row>
    <row r="29" spans="1:37" s="41" customFormat="1" ht="18.75" customHeight="1">
      <c r="A29" s="275"/>
      <c r="B29" s="104" t="s">
        <v>88</v>
      </c>
      <c r="C29" s="251">
        <v>1</v>
      </c>
      <c r="D29" s="251"/>
      <c r="E29" s="252"/>
      <c r="F29" s="105"/>
      <c r="G29" s="106"/>
      <c r="H29" s="255"/>
      <c r="I29" s="104" t="s">
        <v>88</v>
      </c>
      <c r="J29" s="251">
        <v>0</v>
      </c>
      <c r="K29" s="251"/>
      <c r="L29" s="252"/>
      <c r="M29" s="107"/>
      <c r="N29" s="106"/>
      <c r="O29" s="278"/>
      <c r="P29" s="104" t="s">
        <v>88</v>
      </c>
      <c r="Q29" s="251">
        <v>1</v>
      </c>
      <c r="R29" s="251"/>
      <c r="S29" s="252"/>
      <c r="T29" s="107"/>
      <c r="U29" s="108"/>
      <c r="V29" s="255"/>
      <c r="W29" s="104" t="s">
        <v>88</v>
      </c>
      <c r="X29" s="251">
        <v>1</v>
      </c>
      <c r="Y29" s="251"/>
      <c r="Z29" s="253"/>
      <c r="AA29" s="109"/>
      <c r="AB29" s="106"/>
      <c r="AC29" s="255"/>
      <c r="AD29" s="104" t="s">
        <v>88</v>
      </c>
      <c r="AE29" s="251">
        <v>1</v>
      </c>
      <c r="AF29" s="251"/>
      <c r="AG29" s="252"/>
      <c r="AH29" s="110"/>
      <c r="AI29" s="111"/>
      <c r="AJ29" s="128">
        <f t="shared" si="6"/>
        <v>0.8</v>
      </c>
      <c r="AK29" s="128"/>
    </row>
    <row r="30" spans="1:37" s="41" customFormat="1" ht="18.75" customHeight="1">
      <c r="A30" s="275"/>
      <c r="B30" s="104" t="s">
        <v>89</v>
      </c>
      <c r="C30" s="251">
        <v>0.6</v>
      </c>
      <c r="D30" s="251"/>
      <c r="E30" s="252"/>
      <c r="F30" s="105"/>
      <c r="G30" s="106"/>
      <c r="H30" s="255"/>
      <c r="I30" s="104" t="s">
        <v>89</v>
      </c>
      <c r="J30" s="251">
        <v>0.4</v>
      </c>
      <c r="K30" s="251"/>
      <c r="L30" s="252"/>
      <c r="M30" s="114"/>
      <c r="N30" s="106"/>
      <c r="O30" s="278"/>
      <c r="P30" s="104" t="s">
        <v>89</v>
      </c>
      <c r="Q30" s="251">
        <v>0.5</v>
      </c>
      <c r="R30" s="251"/>
      <c r="S30" s="252"/>
      <c r="T30" s="107"/>
      <c r="U30" s="108"/>
      <c r="V30" s="255"/>
      <c r="W30" s="104" t="s">
        <v>89</v>
      </c>
      <c r="X30" s="251">
        <v>0.6</v>
      </c>
      <c r="Y30" s="251"/>
      <c r="Z30" s="253"/>
      <c r="AA30" s="109"/>
      <c r="AB30" s="106"/>
      <c r="AC30" s="255"/>
      <c r="AD30" s="104" t="s">
        <v>89</v>
      </c>
      <c r="AE30" s="251">
        <v>0.4</v>
      </c>
      <c r="AF30" s="251"/>
      <c r="AG30" s="252"/>
      <c r="AH30" s="110"/>
      <c r="AI30" s="111"/>
      <c r="AJ30" s="128">
        <f t="shared" si="6"/>
        <v>0.5</v>
      </c>
      <c r="AK30" s="128"/>
    </row>
    <row r="31" spans="1:37" s="41" customFormat="1" ht="18.75" customHeight="1" thickBot="1">
      <c r="A31" s="276"/>
      <c r="B31" s="115" t="s">
        <v>90</v>
      </c>
      <c r="C31" s="264">
        <f>C25*70+C26*75+C27*25+C28*45+C30*120+C29*60</f>
        <v>352</v>
      </c>
      <c r="D31" s="264"/>
      <c r="E31" s="265"/>
      <c r="F31" s="116"/>
      <c r="G31" s="117"/>
      <c r="H31" s="256"/>
      <c r="I31" s="115" t="s">
        <v>90</v>
      </c>
      <c r="J31" s="264">
        <f>J25*70+J26*75+J27*25+J28*45+J30*120+J29*60</f>
        <v>270.5</v>
      </c>
      <c r="K31" s="264"/>
      <c r="L31" s="265"/>
      <c r="M31" s="118"/>
      <c r="N31" s="117"/>
      <c r="O31" s="279"/>
      <c r="P31" s="115" t="s">
        <v>90</v>
      </c>
      <c r="Q31" s="264">
        <f>Q25*70+Q26*75+Q27*25+Q28*45+Q30*120+Q29*60</f>
        <v>346.5</v>
      </c>
      <c r="R31" s="264"/>
      <c r="S31" s="265"/>
      <c r="T31" s="118"/>
      <c r="U31" s="119"/>
      <c r="V31" s="256"/>
      <c r="W31" s="115" t="s">
        <v>90</v>
      </c>
      <c r="X31" s="264">
        <f>X25*70+X26*75+X27*25+X28*45+X30*120+X29*60</f>
        <v>368.5</v>
      </c>
      <c r="Y31" s="264"/>
      <c r="Z31" s="266"/>
      <c r="AA31" s="120"/>
      <c r="AB31" s="117"/>
      <c r="AC31" s="256"/>
      <c r="AD31" s="115" t="s">
        <v>90</v>
      </c>
      <c r="AE31" s="264">
        <f>AE25*70+AE26*75+AE27*25+AE28*45+AE30*120+AE29*60</f>
        <v>320.5</v>
      </c>
      <c r="AF31" s="264"/>
      <c r="AG31" s="265"/>
      <c r="AH31" s="121"/>
      <c r="AI31" s="122"/>
      <c r="AJ31" s="128">
        <f t="shared" si="6"/>
        <v>331.6</v>
      </c>
      <c r="AK31" s="128"/>
    </row>
    <row r="32" spans="1:35" s="51" customFormat="1" ht="18.75" customHeight="1">
      <c r="A32" s="83"/>
      <c r="B32" s="84"/>
      <c r="C32" s="84"/>
      <c r="D32" s="123"/>
      <c r="E32" s="123"/>
      <c r="F32" s="85"/>
      <c r="G32" s="84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3"/>
      <c r="AG32" s="123"/>
      <c r="AH32" s="85"/>
      <c r="AI32" s="84"/>
    </row>
    <row r="33" spans="1:48" s="51" customFormat="1" ht="19.5" customHeight="1">
      <c r="A33" s="291" t="s">
        <v>52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124"/>
      <c r="AJ33" s="65"/>
      <c r="AK33" s="65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</row>
    <row r="34" spans="1:48" s="51" customFormat="1" ht="22.5" customHeigh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125"/>
      <c r="AJ34" s="67"/>
      <c r="AK34" s="67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</row>
  </sheetData>
  <sheetProtection selectLockedCells="1" selectUnlockedCells="1"/>
  <mergeCells count="86">
    <mergeCell ref="A1:L1"/>
    <mergeCell ref="P1:AD1"/>
    <mergeCell ref="H6:H15"/>
    <mergeCell ref="O6:O15"/>
    <mergeCell ref="V6:V15"/>
    <mergeCell ref="AD4:AG4"/>
    <mergeCell ref="AC5:AG5"/>
    <mergeCell ref="B4:E4"/>
    <mergeCell ref="I4:L4"/>
    <mergeCell ref="AD2:AG2"/>
    <mergeCell ref="A33:AH33"/>
    <mergeCell ref="A2:A4"/>
    <mergeCell ref="B2:E2"/>
    <mergeCell ref="J25:L25"/>
    <mergeCell ref="M25:N25"/>
    <mergeCell ref="W2:Z2"/>
    <mergeCell ref="C25:E25"/>
    <mergeCell ref="F25:G25"/>
    <mergeCell ref="H25:H31"/>
    <mergeCell ref="X25:Z25"/>
    <mergeCell ref="AA25:AB25"/>
    <mergeCell ref="P4:S4"/>
    <mergeCell ref="O17:O24"/>
    <mergeCell ref="H5:L5"/>
    <mergeCell ref="O5:S5"/>
    <mergeCell ref="H17:H24"/>
    <mergeCell ref="W4:Z4"/>
    <mergeCell ref="V5:Z5"/>
    <mergeCell ref="H2:H4"/>
    <mergeCell ref="AC2:AC4"/>
    <mergeCell ref="I2:L2"/>
    <mergeCell ref="O2:O4"/>
    <mergeCell ref="H16:L16"/>
    <mergeCell ref="AC17:AC24"/>
    <mergeCell ref="P2:S2"/>
    <mergeCell ref="V2:V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C28:E28"/>
    <mergeCell ref="J28:L28"/>
    <mergeCell ref="Q28:S28"/>
    <mergeCell ref="J26:L26"/>
    <mergeCell ref="Q26:S26"/>
    <mergeCell ref="X26:Z26"/>
    <mergeCell ref="C26:E26"/>
    <mergeCell ref="V25:V31"/>
    <mergeCell ref="J27:L27"/>
    <mergeCell ref="Q27:S27"/>
    <mergeCell ref="Q30:S30"/>
    <mergeCell ref="X30:Z30"/>
    <mergeCell ref="AE30:AG30"/>
    <mergeCell ref="X28:Z28"/>
    <mergeCell ref="AE28:AG28"/>
    <mergeCell ref="C31:E31"/>
    <mergeCell ref="J31:L31"/>
    <mergeCell ref="Q31:S31"/>
    <mergeCell ref="X31:Z31"/>
    <mergeCell ref="AE31:AG31"/>
    <mergeCell ref="A6:A15"/>
    <mergeCell ref="A16:E16"/>
    <mergeCell ref="AC6:AC15"/>
    <mergeCell ref="AC16:AG16"/>
    <mergeCell ref="C27:E27"/>
    <mergeCell ref="X27:Z27"/>
    <mergeCell ref="AE27:AG27"/>
    <mergeCell ref="AE26:AG26"/>
    <mergeCell ref="Q25:S25"/>
    <mergeCell ref="T25:U25"/>
    <mergeCell ref="AM21:AM28"/>
    <mergeCell ref="AD22:AG22"/>
    <mergeCell ref="J29:L29"/>
    <mergeCell ref="C29:E29"/>
    <mergeCell ref="Q29:S29"/>
    <mergeCell ref="X29:Z29"/>
    <mergeCell ref="AE29:AG29"/>
    <mergeCell ref="AC25:AC31"/>
    <mergeCell ref="C30:E30"/>
    <mergeCell ref="J30:L30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I34"/>
  <sheetViews>
    <sheetView view="pageBreakPreview" zoomScale="90" zoomScaleNormal="75" zoomScaleSheetLayoutView="90" zoomScalePageLayoutView="0" workbookViewId="0" topLeftCell="M1">
      <selection activeCell="D23" sqref="D23"/>
    </sheetView>
  </sheetViews>
  <sheetFormatPr defaultColWidth="6.125" defaultRowHeight="22.5" customHeight="1"/>
  <cols>
    <col min="1" max="1" width="3.75390625" style="68" customWidth="1"/>
    <col min="2" max="2" width="18.375" style="69" customWidth="1"/>
    <col min="3" max="3" width="6.125" style="69" hidden="1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21.25390625" style="69" customWidth="1"/>
    <col min="10" max="10" width="6.125" style="69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6.375" style="69" customWidth="1"/>
    <col min="17" max="17" width="6.125" style="69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customWidth="1"/>
    <col min="32" max="33" width="5.625" style="69" customWidth="1"/>
    <col min="34" max="34" width="6.125" style="73" customWidth="1"/>
    <col min="35" max="35" width="6.125" style="71" customWidth="1"/>
    <col min="36" max="36" width="10.375" style="74" customWidth="1"/>
    <col min="37" max="45" width="6.125" style="74" customWidth="1"/>
    <col min="46" max="47" width="6.25390625" style="74" bestFit="1" customWidth="1"/>
    <col min="48" max="48" width="6.125" style="74" customWidth="1"/>
    <col min="49" max="49" width="6.25390625" style="74" bestFit="1" customWidth="1"/>
    <col min="50" max="50" width="10.875" style="74" bestFit="1" customWidth="1"/>
    <col min="51" max="16384" width="6.125" style="74" customWidth="1"/>
  </cols>
  <sheetData>
    <row r="1" spans="1:36" s="93" customFormat="1" ht="30" customHeight="1">
      <c r="A1" s="295" t="s">
        <v>224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9">
        <f>'[1]第五周'!$O$1</f>
        <v>6</v>
      </c>
      <c r="N1" s="240"/>
      <c r="O1" s="239">
        <f>'第一周'!O1+1</f>
        <v>12</v>
      </c>
      <c r="P1" s="296" t="s">
        <v>225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2"/>
      <c r="AF1" s="92">
        <v>60</v>
      </c>
      <c r="AG1" s="92"/>
      <c r="AH1" s="92"/>
      <c r="AI1" s="92"/>
      <c r="AJ1" s="93">
        <v>64</v>
      </c>
    </row>
    <row r="2" spans="1:35" s="41" customFormat="1" ht="18.75" customHeight="1">
      <c r="A2" s="290" t="s">
        <v>25</v>
      </c>
      <c r="B2" s="330">
        <f>'第一周'!B2+7</f>
        <v>44326</v>
      </c>
      <c r="C2" s="330"/>
      <c r="D2" s="330"/>
      <c r="E2" s="330"/>
      <c r="F2" s="31"/>
      <c r="G2" s="32"/>
      <c r="H2" s="290" t="s">
        <v>25</v>
      </c>
      <c r="I2" s="281">
        <f>B2+1</f>
        <v>44327</v>
      </c>
      <c r="J2" s="281"/>
      <c r="K2" s="281"/>
      <c r="L2" s="281"/>
      <c r="M2" s="33"/>
      <c r="N2" s="34"/>
      <c r="O2" s="280" t="s">
        <v>25</v>
      </c>
      <c r="P2" s="285">
        <f>I2+1</f>
        <v>44328</v>
      </c>
      <c r="Q2" s="285"/>
      <c r="R2" s="285"/>
      <c r="S2" s="285"/>
      <c r="T2" s="35"/>
      <c r="U2" s="36"/>
      <c r="V2" s="280" t="s">
        <v>25</v>
      </c>
      <c r="W2" s="294">
        <f>P2+1</f>
        <v>44329</v>
      </c>
      <c r="X2" s="294"/>
      <c r="Y2" s="294"/>
      <c r="Z2" s="294"/>
      <c r="AA2" s="37"/>
      <c r="AB2" s="38"/>
      <c r="AC2" s="280" t="s">
        <v>25</v>
      </c>
      <c r="AD2" s="301">
        <f>W2+1</f>
        <v>44330</v>
      </c>
      <c r="AE2" s="301"/>
      <c r="AF2" s="301"/>
      <c r="AG2" s="317"/>
      <c r="AH2" s="179"/>
      <c r="AI2" s="40"/>
    </row>
    <row r="3" spans="1:35" s="41" customFormat="1" ht="18.75" customHeight="1">
      <c r="A3" s="290"/>
      <c r="B3" s="42" t="s">
        <v>26</v>
      </c>
      <c r="C3" s="42" t="s">
        <v>27</v>
      </c>
      <c r="D3" s="43" t="s">
        <v>28</v>
      </c>
      <c r="E3" s="43" t="s">
        <v>29</v>
      </c>
      <c r="F3" s="44" t="s">
        <v>30</v>
      </c>
      <c r="G3" s="42" t="s">
        <v>31</v>
      </c>
      <c r="H3" s="290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80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80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80"/>
      <c r="AD3" s="42" t="s">
        <v>26</v>
      </c>
      <c r="AE3" s="42" t="s">
        <v>27</v>
      </c>
      <c r="AF3" s="43" t="s">
        <v>28</v>
      </c>
      <c r="AG3" s="180" t="s">
        <v>29</v>
      </c>
      <c r="AH3" s="55" t="s">
        <v>30</v>
      </c>
      <c r="AI3" s="45" t="s">
        <v>31</v>
      </c>
    </row>
    <row r="4" spans="1:35" s="51" customFormat="1" ht="18.75" customHeight="1" hidden="1">
      <c r="A4" s="290"/>
      <c r="B4" s="287" t="s">
        <v>32</v>
      </c>
      <c r="C4" s="287"/>
      <c r="D4" s="287"/>
      <c r="E4" s="287"/>
      <c r="F4" s="46"/>
      <c r="G4" s="47"/>
      <c r="H4" s="290"/>
      <c r="I4" s="287" t="s">
        <v>33</v>
      </c>
      <c r="J4" s="287"/>
      <c r="K4" s="287"/>
      <c r="L4" s="287"/>
      <c r="M4" s="46"/>
      <c r="N4" s="48"/>
      <c r="O4" s="280"/>
      <c r="P4" s="287" t="s">
        <v>34</v>
      </c>
      <c r="Q4" s="287"/>
      <c r="R4" s="287"/>
      <c r="S4" s="287"/>
      <c r="T4" s="44"/>
      <c r="U4" s="49"/>
      <c r="V4" s="280"/>
      <c r="W4" s="287" t="s">
        <v>35</v>
      </c>
      <c r="X4" s="287"/>
      <c r="Y4" s="287"/>
      <c r="Z4" s="287"/>
      <c r="AA4" s="46"/>
      <c r="AB4" s="48"/>
      <c r="AC4" s="280"/>
      <c r="AD4" s="299" t="s">
        <v>36</v>
      </c>
      <c r="AE4" s="299"/>
      <c r="AF4" s="299"/>
      <c r="AG4" s="318"/>
      <c r="AH4" s="46"/>
      <c r="AI4" s="48"/>
    </row>
    <row r="5" spans="1:43" s="51" customFormat="1" ht="18.75" customHeight="1">
      <c r="A5" s="268" t="s">
        <v>37</v>
      </c>
      <c r="B5" s="269"/>
      <c r="C5" s="269"/>
      <c r="D5" s="269"/>
      <c r="E5" s="269"/>
      <c r="F5" s="88"/>
      <c r="G5" s="89"/>
      <c r="H5" s="268" t="s">
        <v>37</v>
      </c>
      <c r="I5" s="269"/>
      <c r="J5" s="269"/>
      <c r="K5" s="269"/>
      <c r="L5" s="269"/>
      <c r="M5" s="88"/>
      <c r="N5" s="90"/>
      <c r="O5" s="289" t="s">
        <v>37</v>
      </c>
      <c r="P5" s="269"/>
      <c r="Q5" s="269"/>
      <c r="R5" s="269"/>
      <c r="S5" s="269"/>
      <c r="T5" s="88"/>
      <c r="U5" s="90"/>
      <c r="V5" s="289" t="s">
        <v>37</v>
      </c>
      <c r="W5" s="269"/>
      <c r="X5" s="269"/>
      <c r="Y5" s="269"/>
      <c r="Z5" s="269"/>
      <c r="AA5" s="88"/>
      <c r="AB5" s="90"/>
      <c r="AC5" s="289" t="s">
        <v>37</v>
      </c>
      <c r="AD5" s="269"/>
      <c r="AE5" s="269"/>
      <c r="AF5" s="269"/>
      <c r="AG5" s="313"/>
      <c r="AH5" s="46"/>
      <c r="AI5" s="48"/>
      <c r="AM5" s="257" t="s">
        <v>195</v>
      </c>
      <c r="AN5" s="54" t="s">
        <v>205</v>
      </c>
      <c r="AO5" s="54">
        <v>18</v>
      </c>
      <c r="AP5" s="76">
        <f>ROUND($AF$1*AO5/250,0)</f>
        <v>4</v>
      </c>
      <c r="AQ5" s="76" t="s">
        <v>21</v>
      </c>
    </row>
    <row r="6" spans="1:43" s="51" customFormat="1" ht="18.75" customHeight="1">
      <c r="A6" s="257" t="s">
        <v>145</v>
      </c>
      <c r="B6" s="23" t="s">
        <v>146</v>
      </c>
      <c r="C6" s="23">
        <v>78</v>
      </c>
      <c r="D6" s="76">
        <v>5</v>
      </c>
      <c r="E6" s="75" t="s">
        <v>21</v>
      </c>
      <c r="F6" s="52">
        <v>40</v>
      </c>
      <c r="G6" s="53">
        <f aca="true" t="shared" si="0" ref="G6:G11">D6*F6</f>
        <v>200</v>
      </c>
      <c r="H6" s="297" t="s">
        <v>220</v>
      </c>
      <c r="I6" s="145" t="s">
        <v>234</v>
      </c>
      <c r="J6" s="145">
        <v>1</v>
      </c>
      <c r="K6" s="76">
        <f>ROUND($AF$1*J6,0)</f>
        <v>60</v>
      </c>
      <c r="L6" s="79" t="s">
        <v>53</v>
      </c>
      <c r="M6" s="158">
        <v>4.5</v>
      </c>
      <c r="N6" s="53">
        <f aca="true" t="shared" si="1" ref="N6:N11">K6*M6</f>
        <v>270</v>
      </c>
      <c r="O6" s="257" t="s">
        <v>186</v>
      </c>
      <c r="P6" s="23" t="s">
        <v>38</v>
      </c>
      <c r="Q6" s="23">
        <v>8</v>
      </c>
      <c r="R6" s="76">
        <v>1</v>
      </c>
      <c r="S6" s="75" t="s">
        <v>0</v>
      </c>
      <c r="T6" s="158">
        <v>41</v>
      </c>
      <c r="U6" s="53">
        <f aca="true" t="shared" si="2" ref="U6:U11">R6*T6</f>
        <v>41</v>
      </c>
      <c r="V6" s="257" t="s">
        <v>195</v>
      </c>
      <c r="W6" s="54" t="s">
        <v>205</v>
      </c>
      <c r="X6" s="54">
        <v>18</v>
      </c>
      <c r="Y6" s="76">
        <f>ROUND($AF$1*X6/250,0)</f>
        <v>4</v>
      </c>
      <c r="Z6" s="76" t="s">
        <v>21</v>
      </c>
      <c r="AA6" s="52">
        <v>24</v>
      </c>
      <c r="AB6" s="53">
        <f aca="true" t="shared" si="3" ref="AB6:AB11">Y6*AA6</f>
        <v>96</v>
      </c>
      <c r="AC6" s="271" t="s">
        <v>196</v>
      </c>
      <c r="AD6" s="178" t="s">
        <v>206</v>
      </c>
      <c r="AE6" s="191">
        <v>100</v>
      </c>
      <c r="AF6" s="76">
        <v>5</v>
      </c>
      <c r="AG6" s="75" t="s">
        <v>67</v>
      </c>
      <c r="AH6" s="52">
        <v>105</v>
      </c>
      <c r="AI6" s="53">
        <f aca="true" t="shared" si="4" ref="AI6:AI11">AF6*AH6</f>
        <v>525</v>
      </c>
      <c r="AM6" s="258"/>
      <c r="AN6" s="54" t="s">
        <v>1</v>
      </c>
      <c r="AO6" s="54">
        <v>25</v>
      </c>
      <c r="AP6" s="76">
        <f>ROUND($AF$1*AO6/1000,1)</f>
        <v>1.5</v>
      </c>
      <c r="AQ6" s="76" t="s">
        <v>0</v>
      </c>
    </row>
    <row r="7" spans="1:43" s="51" customFormat="1" ht="18.75" customHeight="1">
      <c r="A7" s="258"/>
      <c r="B7" s="23" t="s">
        <v>147</v>
      </c>
      <c r="C7" s="23">
        <v>32</v>
      </c>
      <c r="D7" s="76" t="s">
        <v>22</v>
      </c>
      <c r="E7" s="75" t="s">
        <v>0</v>
      </c>
      <c r="F7" s="52"/>
      <c r="G7" s="53"/>
      <c r="H7" s="298"/>
      <c r="I7" s="77" t="s">
        <v>198</v>
      </c>
      <c r="J7" s="56">
        <v>10</v>
      </c>
      <c r="K7" s="76" t="s">
        <v>22</v>
      </c>
      <c r="L7" s="75" t="s">
        <v>0</v>
      </c>
      <c r="M7" s="158"/>
      <c r="N7" s="53" t="e">
        <f t="shared" si="1"/>
        <v>#VALUE!</v>
      </c>
      <c r="O7" s="258"/>
      <c r="P7" s="178" t="s">
        <v>17</v>
      </c>
      <c r="Q7" s="23">
        <v>12</v>
      </c>
      <c r="R7" s="76">
        <v>2</v>
      </c>
      <c r="S7" s="75" t="s">
        <v>20</v>
      </c>
      <c r="T7" s="158">
        <v>55</v>
      </c>
      <c r="U7" s="53">
        <f t="shared" si="2"/>
        <v>110</v>
      </c>
      <c r="V7" s="258"/>
      <c r="W7" s="54" t="s">
        <v>1</v>
      </c>
      <c r="X7" s="54">
        <v>25</v>
      </c>
      <c r="Y7" s="76">
        <f>ROUND($AF$1*X7/1000,1)</f>
        <v>1.5</v>
      </c>
      <c r="Z7" s="76" t="s">
        <v>0</v>
      </c>
      <c r="AA7" s="52">
        <v>50</v>
      </c>
      <c r="AB7" s="53">
        <f t="shared" si="3"/>
        <v>75</v>
      </c>
      <c r="AC7" s="272"/>
      <c r="AD7" s="23" t="s">
        <v>202</v>
      </c>
      <c r="AE7" s="191">
        <v>20</v>
      </c>
      <c r="AF7" s="76">
        <v>2</v>
      </c>
      <c r="AG7" s="75" t="s">
        <v>23</v>
      </c>
      <c r="AH7" s="52">
        <v>58</v>
      </c>
      <c r="AI7" s="53">
        <f t="shared" si="4"/>
        <v>116</v>
      </c>
      <c r="AM7" s="258"/>
      <c r="AN7" s="54" t="s">
        <v>64</v>
      </c>
      <c r="AO7" s="54">
        <v>8</v>
      </c>
      <c r="AP7" s="76">
        <f>ROUND($AF$1*AO7/1000,1)</f>
        <v>0.5</v>
      </c>
      <c r="AQ7" s="76" t="s">
        <v>0</v>
      </c>
    </row>
    <row r="8" spans="1:50" s="51" customFormat="1" ht="18.75" customHeight="1">
      <c r="A8" s="258"/>
      <c r="B8" s="23" t="s">
        <v>148</v>
      </c>
      <c r="C8" s="23">
        <v>6</v>
      </c>
      <c r="D8" s="76">
        <f>ROUND($AF$1*C8/1000,1)</f>
        <v>0.4</v>
      </c>
      <c r="E8" s="75" t="s">
        <v>0</v>
      </c>
      <c r="F8" s="52">
        <v>150</v>
      </c>
      <c r="G8" s="53">
        <f t="shared" si="0"/>
        <v>60</v>
      </c>
      <c r="H8" s="298"/>
      <c r="I8" s="23" t="s">
        <v>38</v>
      </c>
      <c r="J8" s="57">
        <v>20</v>
      </c>
      <c r="K8" s="76">
        <f>ROUND($AF$1*J8/1000,1)</f>
        <v>1.2</v>
      </c>
      <c r="L8" s="75" t="s">
        <v>0</v>
      </c>
      <c r="M8" s="158">
        <v>41</v>
      </c>
      <c r="N8" s="53">
        <f t="shared" si="1"/>
        <v>49.199999999999996</v>
      </c>
      <c r="O8" s="258"/>
      <c r="P8" s="221" t="s">
        <v>202</v>
      </c>
      <c r="Q8" s="221">
        <v>15</v>
      </c>
      <c r="R8" s="222">
        <v>2</v>
      </c>
      <c r="S8" s="223" t="s">
        <v>23</v>
      </c>
      <c r="T8" s="158">
        <v>58</v>
      </c>
      <c r="U8" s="53">
        <f t="shared" si="2"/>
        <v>116</v>
      </c>
      <c r="V8" s="258"/>
      <c r="W8" s="54" t="s">
        <v>64</v>
      </c>
      <c r="X8" s="54">
        <v>8</v>
      </c>
      <c r="Y8" s="76">
        <f>ROUND($AF$1*X8/1000,1)</f>
        <v>0.5</v>
      </c>
      <c r="Z8" s="76" t="s">
        <v>0</v>
      </c>
      <c r="AA8" s="52">
        <v>31</v>
      </c>
      <c r="AB8" s="53">
        <f t="shared" si="3"/>
        <v>15.5</v>
      </c>
      <c r="AC8" s="272"/>
      <c r="AD8" s="23" t="s">
        <v>58</v>
      </c>
      <c r="AE8" s="24">
        <v>5</v>
      </c>
      <c r="AF8" s="76">
        <f>ROUND($AF$1*AE8/1000,1)</f>
        <v>0.3</v>
      </c>
      <c r="AG8" s="75" t="s">
        <v>2</v>
      </c>
      <c r="AH8" s="52">
        <v>60</v>
      </c>
      <c r="AI8" s="53">
        <f t="shared" si="4"/>
        <v>18</v>
      </c>
      <c r="AM8" s="258"/>
      <c r="AN8" s="23" t="s">
        <v>133</v>
      </c>
      <c r="AO8" s="54">
        <v>4</v>
      </c>
      <c r="AP8" s="76">
        <f>ROUND($AF$1*AO8/1000,1)</f>
        <v>0.2</v>
      </c>
      <c r="AQ8" s="76" t="s">
        <v>0</v>
      </c>
      <c r="AR8" s="271" t="s">
        <v>54</v>
      </c>
      <c r="AS8" s="23" t="s">
        <v>55</v>
      </c>
      <c r="AT8" s="24">
        <v>1.5</v>
      </c>
      <c r="AU8" s="76">
        <v>90</v>
      </c>
      <c r="AV8" s="25" t="s">
        <v>16</v>
      </c>
      <c r="AW8" s="52">
        <v>65</v>
      </c>
      <c r="AX8" s="53"/>
    </row>
    <row r="9" spans="1:50" s="51" customFormat="1" ht="18.75" customHeight="1">
      <c r="A9" s="258"/>
      <c r="B9" s="23" t="s">
        <v>149</v>
      </c>
      <c r="C9" s="23">
        <v>32</v>
      </c>
      <c r="D9" s="76">
        <f>ROUND($AF$1*C9/1000,0)</f>
        <v>2</v>
      </c>
      <c r="E9" s="75" t="s">
        <v>0</v>
      </c>
      <c r="F9" s="52">
        <v>70</v>
      </c>
      <c r="G9" s="53">
        <f t="shared" si="0"/>
        <v>140</v>
      </c>
      <c r="H9" s="298"/>
      <c r="I9" s="57"/>
      <c r="J9" s="57"/>
      <c r="K9" s="94"/>
      <c r="L9" s="94"/>
      <c r="M9" s="158"/>
      <c r="N9" s="53">
        <f t="shared" si="1"/>
        <v>0</v>
      </c>
      <c r="O9" s="258"/>
      <c r="P9" s="23" t="s">
        <v>97</v>
      </c>
      <c r="Q9" s="23">
        <v>15</v>
      </c>
      <c r="R9" s="76" t="s">
        <v>22</v>
      </c>
      <c r="S9" s="75" t="s">
        <v>0</v>
      </c>
      <c r="T9" s="158"/>
      <c r="U9" s="53" t="e">
        <f t="shared" si="2"/>
        <v>#VALUE!</v>
      </c>
      <c r="V9" s="258"/>
      <c r="W9" s="23" t="s">
        <v>133</v>
      </c>
      <c r="X9" s="54">
        <v>4</v>
      </c>
      <c r="Y9" s="76">
        <f>ROUND($AF$1*X9/1000,1)</f>
        <v>0.2</v>
      </c>
      <c r="Z9" s="76" t="s">
        <v>0</v>
      </c>
      <c r="AA9" s="52">
        <v>105</v>
      </c>
      <c r="AB9" s="53"/>
      <c r="AC9" s="272"/>
      <c r="AD9" s="23" t="s">
        <v>64</v>
      </c>
      <c r="AE9" s="24">
        <v>5</v>
      </c>
      <c r="AF9" s="76">
        <f>ROUND($AF$1*AE9/1000,1)</f>
        <v>0.3</v>
      </c>
      <c r="AG9" s="75" t="s">
        <v>2</v>
      </c>
      <c r="AH9" s="52">
        <v>31</v>
      </c>
      <c r="AI9" s="53">
        <f t="shared" si="4"/>
        <v>9.299999999999999</v>
      </c>
      <c r="AM9" s="258"/>
      <c r="AN9" s="54" t="s">
        <v>134</v>
      </c>
      <c r="AO9" s="54">
        <v>10</v>
      </c>
      <c r="AP9" s="76" t="s">
        <v>22</v>
      </c>
      <c r="AQ9" s="76" t="s">
        <v>0</v>
      </c>
      <c r="AR9" s="272"/>
      <c r="AS9" s="23"/>
      <c r="AT9" s="24"/>
      <c r="AU9" s="26"/>
      <c r="AV9" s="27"/>
      <c r="AW9" s="52">
        <v>45</v>
      </c>
      <c r="AX9" s="53">
        <f>AU9*AW9</f>
        <v>0</v>
      </c>
    </row>
    <row r="10" spans="1:50" s="51" customFormat="1" ht="18.75" customHeight="1">
      <c r="A10" s="258"/>
      <c r="B10" s="23" t="s">
        <v>38</v>
      </c>
      <c r="C10" s="23">
        <v>18</v>
      </c>
      <c r="D10" s="76">
        <f>ROUND($AF$1*C10/1000,1)</f>
        <v>1.1</v>
      </c>
      <c r="E10" s="75" t="s">
        <v>0</v>
      </c>
      <c r="F10" s="52">
        <v>41</v>
      </c>
      <c r="G10" s="53">
        <f t="shared" si="0"/>
        <v>45.1</v>
      </c>
      <c r="H10" s="298"/>
      <c r="I10" s="57"/>
      <c r="J10" s="57"/>
      <c r="K10" s="148"/>
      <c r="L10" s="94"/>
      <c r="M10" s="158"/>
      <c r="N10" s="53">
        <f t="shared" si="1"/>
        <v>0</v>
      </c>
      <c r="O10" s="258"/>
      <c r="P10" s="23" t="s">
        <v>94</v>
      </c>
      <c r="Q10" s="23">
        <v>1.5</v>
      </c>
      <c r="R10" s="76">
        <f>ROUND($AF$1*Q10/1000,1)</f>
        <v>0.1</v>
      </c>
      <c r="S10" s="75" t="s">
        <v>0</v>
      </c>
      <c r="T10" s="158">
        <v>120</v>
      </c>
      <c r="U10" s="53"/>
      <c r="V10" s="258"/>
      <c r="W10" s="54" t="s">
        <v>134</v>
      </c>
      <c r="X10" s="54">
        <v>10</v>
      </c>
      <c r="Y10" s="76" t="s">
        <v>22</v>
      </c>
      <c r="Z10" s="76" t="s">
        <v>0</v>
      </c>
      <c r="AA10" s="52"/>
      <c r="AB10" s="53" t="e">
        <f t="shared" si="3"/>
        <v>#VALUE!</v>
      </c>
      <c r="AC10" s="272"/>
      <c r="AD10" s="314"/>
      <c r="AE10" s="315"/>
      <c r="AF10" s="315"/>
      <c r="AG10" s="316"/>
      <c r="AH10" s="52"/>
      <c r="AI10" s="53">
        <f t="shared" si="4"/>
        <v>0</v>
      </c>
      <c r="AM10" s="258"/>
      <c r="AN10" s="54" t="s">
        <v>24</v>
      </c>
      <c r="AO10" s="54">
        <v>8</v>
      </c>
      <c r="AP10" s="76">
        <f>ROUND($AF$1*AO10/1000,1)</f>
        <v>0.5</v>
      </c>
      <c r="AQ10" s="76" t="s">
        <v>0</v>
      </c>
      <c r="AR10" s="272"/>
      <c r="AS10" s="23" t="s">
        <v>39</v>
      </c>
      <c r="AT10" s="24">
        <v>20</v>
      </c>
      <c r="AU10" s="76">
        <v>40</v>
      </c>
      <c r="AV10" s="25" t="s">
        <v>56</v>
      </c>
      <c r="AW10" s="52"/>
      <c r="AX10" s="53">
        <f>AU10*AW10</f>
        <v>0</v>
      </c>
    </row>
    <row r="11" spans="1:50" s="51" customFormat="1" ht="18.75" customHeight="1">
      <c r="A11" s="258"/>
      <c r="B11" s="60" t="s">
        <v>150</v>
      </c>
      <c r="C11" s="23">
        <v>5</v>
      </c>
      <c r="D11" s="76">
        <v>1</v>
      </c>
      <c r="E11" s="75" t="s">
        <v>20</v>
      </c>
      <c r="F11" s="52">
        <v>50</v>
      </c>
      <c r="G11" s="53">
        <f t="shared" si="0"/>
        <v>50</v>
      </c>
      <c r="H11" s="298"/>
      <c r="I11" s="57"/>
      <c r="J11" s="57"/>
      <c r="K11" s="148"/>
      <c r="L11" s="94"/>
      <c r="M11" s="158"/>
      <c r="N11" s="53">
        <f t="shared" si="1"/>
        <v>0</v>
      </c>
      <c r="O11" s="258"/>
      <c r="P11" s="23" t="s">
        <v>187</v>
      </c>
      <c r="Q11" s="23">
        <v>10</v>
      </c>
      <c r="R11" s="76">
        <f>ROUND($AF$1*Q11/1000,1)</f>
        <v>0.6</v>
      </c>
      <c r="S11" s="75" t="s">
        <v>0</v>
      </c>
      <c r="T11" s="158">
        <v>400</v>
      </c>
      <c r="U11" s="53">
        <f t="shared" si="2"/>
        <v>240</v>
      </c>
      <c r="V11" s="258"/>
      <c r="W11" s="54" t="s">
        <v>24</v>
      </c>
      <c r="X11" s="54">
        <v>8</v>
      </c>
      <c r="Y11" s="76">
        <f>ROUND($AF$1*X11/1000,1)</f>
        <v>0.5</v>
      </c>
      <c r="Z11" s="76" t="s">
        <v>0</v>
      </c>
      <c r="AA11" s="52">
        <v>34</v>
      </c>
      <c r="AB11" s="53">
        <f t="shared" si="3"/>
        <v>17</v>
      </c>
      <c r="AC11" s="272"/>
      <c r="AD11" s="194"/>
      <c r="AE11" s="23"/>
      <c r="AF11" s="153"/>
      <c r="AG11" s="214"/>
      <c r="AH11" s="52"/>
      <c r="AI11" s="53">
        <f t="shared" si="4"/>
        <v>0</v>
      </c>
      <c r="AM11" s="258"/>
      <c r="AN11" s="23" t="s">
        <v>120</v>
      </c>
      <c r="AO11" s="23" t="s">
        <v>22</v>
      </c>
      <c r="AP11" s="53">
        <v>3</v>
      </c>
      <c r="AQ11" s="53" t="s">
        <v>21</v>
      </c>
      <c r="AR11" s="272"/>
      <c r="AS11" s="23" t="s">
        <v>57</v>
      </c>
      <c r="AT11" s="23">
        <v>10</v>
      </c>
      <c r="AU11" s="76">
        <v>4</v>
      </c>
      <c r="AV11" s="25" t="s">
        <v>20</v>
      </c>
      <c r="AW11" s="52">
        <v>125</v>
      </c>
      <c r="AX11" s="53">
        <f>AU11*AW11</f>
        <v>500</v>
      </c>
    </row>
    <row r="12" spans="1:50" s="51" customFormat="1" ht="18.75" customHeight="1">
      <c r="A12" s="258"/>
      <c r="B12" s="60" t="s">
        <v>124</v>
      </c>
      <c r="C12" s="23">
        <v>25</v>
      </c>
      <c r="D12" s="76">
        <f>ROUND($AF$1*C12/1000,1)</f>
        <v>1.5</v>
      </c>
      <c r="E12" s="75" t="s">
        <v>0</v>
      </c>
      <c r="F12" s="52">
        <v>43</v>
      </c>
      <c r="G12" s="53"/>
      <c r="H12" s="298"/>
      <c r="I12" s="77" t="s">
        <v>100</v>
      </c>
      <c r="J12" s="56">
        <v>133</v>
      </c>
      <c r="K12" s="76">
        <v>4</v>
      </c>
      <c r="L12" s="76" t="s">
        <v>49</v>
      </c>
      <c r="M12" s="52">
        <v>125</v>
      </c>
      <c r="N12" s="53"/>
      <c r="O12" s="258"/>
      <c r="P12" s="60" t="s">
        <v>64</v>
      </c>
      <c r="Q12" s="23">
        <v>12</v>
      </c>
      <c r="R12" s="76">
        <f>ROUND($AF$1*Q12/1000,1)</f>
        <v>0.7</v>
      </c>
      <c r="S12" s="75" t="s">
        <v>0</v>
      </c>
      <c r="T12" s="158">
        <v>31</v>
      </c>
      <c r="U12" s="53"/>
      <c r="V12" s="258"/>
      <c r="W12" s="23" t="s">
        <v>120</v>
      </c>
      <c r="X12" s="23" t="s">
        <v>22</v>
      </c>
      <c r="Y12" s="53">
        <v>3</v>
      </c>
      <c r="Z12" s="53" t="s">
        <v>21</v>
      </c>
      <c r="AA12" s="52">
        <v>10</v>
      </c>
      <c r="AB12" s="53"/>
      <c r="AC12" s="272"/>
      <c r="AD12" s="61" t="s">
        <v>13</v>
      </c>
      <c r="AE12" s="53">
        <v>67</v>
      </c>
      <c r="AF12" s="76">
        <v>3</v>
      </c>
      <c r="AG12" s="53" t="s">
        <v>49</v>
      </c>
      <c r="AH12" s="158">
        <v>170</v>
      </c>
      <c r="AI12" s="53"/>
      <c r="AM12" s="258"/>
      <c r="AN12" s="23"/>
      <c r="AO12" s="23"/>
      <c r="AP12" s="94"/>
      <c r="AQ12" s="94"/>
      <c r="AR12" s="272"/>
      <c r="AS12" s="23" t="s">
        <v>58</v>
      </c>
      <c r="AT12" s="24">
        <v>1</v>
      </c>
      <c r="AU12" s="76">
        <f>ROUND($AI$1*AT12/1000,1)</f>
        <v>0</v>
      </c>
      <c r="AV12" s="75" t="s">
        <v>0</v>
      </c>
      <c r="AW12" s="52"/>
      <c r="AX12" s="53">
        <f>AU12*AW12</f>
        <v>0</v>
      </c>
    </row>
    <row r="13" spans="1:50" s="51" customFormat="1" ht="18.75" customHeight="1">
      <c r="A13" s="258"/>
      <c r="B13" s="23" t="s">
        <v>125</v>
      </c>
      <c r="C13" s="60">
        <v>0.1</v>
      </c>
      <c r="D13" s="76">
        <v>1</v>
      </c>
      <c r="E13" s="75" t="s">
        <v>20</v>
      </c>
      <c r="F13" s="52">
        <v>130</v>
      </c>
      <c r="G13" s="53"/>
      <c r="H13" s="298"/>
      <c r="I13" s="57"/>
      <c r="J13" s="57"/>
      <c r="K13" s="94"/>
      <c r="L13" s="98"/>
      <c r="M13" s="52"/>
      <c r="N13" s="53"/>
      <c r="O13" s="258"/>
      <c r="P13" s="60"/>
      <c r="Q13" s="60"/>
      <c r="R13" s="76"/>
      <c r="S13" s="75"/>
      <c r="T13" s="158"/>
      <c r="U13" s="53"/>
      <c r="V13" s="258"/>
      <c r="W13" s="23"/>
      <c r="X13" s="23"/>
      <c r="Y13" s="94"/>
      <c r="Z13" s="94"/>
      <c r="AA13" s="52"/>
      <c r="AB13" s="53"/>
      <c r="AC13" s="272"/>
      <c r="AD13" s="201" t="s">
        <v>223</v>
      </c>
      <c r="AE13" s="56">
        <v>67</v>
      </c>
      <c r="AF13" s="76">
        <v>2</v>
      </c>
      <c r="AG13" s="76" t="s">
        <v>20</v>
      </c>
      <c r="AH13" s="158">
        <v>39</v>
      </c>
      <c r="AI13" s="53"/>
      <c r="AM13" s="258"/>
      <c r="AN13" s="23"/>
      <c r="AO13" s="23"/>
      <c r="AP13" s="76"/>
      <c r="AQ13" s="76"/>
      <c r="AR13" s="272"/>
      <c r="AS13" s="23" t="s">
        <v>38</v>
      </c>
      <c r="AT13" s="23">
        <v>15</v>
      </c>
      <c r="AU13" s="76">
        <v>0.6</v>
      </c>
      <c r="AV13" s="75" t="s">
        <v>0</v>
      </c>
      <c r="AW13" s="52"/>
      <c r="AX13" s="53">
        <f>AU13*AW13</f>
        <v>0</v>
      </c>
    </row>
    <row r="14" spans="1:50" s="51" customFormat="1" ht="18.75" customHeight="1">
      <c r="A14" s="258"/>
      <c r="B14" s="23"/>
      <c r="C14" s="60"/>
      <c r="D14" s="76"/>
      <c r="E14" s="75"/>
      <c r="F14" s="52"/>
      <c r="G14" s="53"/>
      <c r="H14" s="298"/>
      <c r="I14" s="149"/>
      <c r="J14" s="149"/>
      <c r="K14" s="94"/>
      <c r="L14" s="98"/>
      <c r="M14" s="52"/>
      <c r="N14" s="53"/>
      <c r="O14" s="258"/>
      <c r="P14" s="60"/>
      <c r="Q14" s="60"/>
      <c r="R14" s="76"/>
      <c r="S14" s="75"/>
      <c r="T14" s="158"/>
      <c r="U14" s="53"/>
      <c r="V14" s="258"/>
      <c r="W14" s="23"/>
      <c r="X14" s="23"/>
      <c r="Y14" s="76"/>
      <c r="Z14" s="76"/>
      <c r="AA14" s="52"/>
      <c r="AB14" s="53"/>
      <c r="AC14" s="272"/>
      <c r="AD14" s="30"/>
      <c r="AE14" s="30"/>
      <c r="AF14" s="26"/>
      <c r="AG14" s="27"/>
      <c r="AH14" s="52"/>
      <c r="AI14" s="53"/>
      <c r="AM14" s="258"/>
      <c r="AN14" s="23"/>
      <c r="AO14" s="23"/>
      <c r="AP14" s="94"/>
      <c r="AQ14" s="94"/>
      <c r="AR14" s="272"/>
      <c r="AS14" s="28" t="s">
        <v>59</v>
      </c>
      <c r="AT14" s="29">
        <v>1</v>
      </c>
      <c r="AU14" s="76">
        <v>4</v>
      </c>
      <c r="AV14" s="75" t="s">
        <v>20</v>
      </c>
      <c r="AW14" s="52"/>
      <c r="AX14" s="53"/>
    </row>
    <row r="15" spans="1:50" s="41" customFormat="1" ht="18.75" customHeight="1">
      <c r="A15" s="258"/>
      <c r="B15" s="23"/>
      <c r="C15" s="23"/>
      <c r="D15" s="76"/>
      <c r="E15" s="75"/>
      <c r="F15" s="52"/>
      <c r="G15" s="53"/>
      <c r="H15" s="298"/>
      <c r="I15" s="149"/>
      <c r="J15" s="149"/>
      <c r="K15" s="94"/>
      <c r="L15" s="98"/>
      <c r="M15" s="52"/>
      <c r="N15" s="53"/>
      <c r="O15" s="258"/>
      <c r="P15" s="23"/>
      <c r="Q15" s="23"/>
      <c r="R15" s="76"/>
      <c r="S15" s="75"/>
      <c r="T15" s="158"/>
      <c r="U15" s="53"/>
      <c r="V15" s="258"/>
      <c r="W15" s="23"/>
      <c r="X15" s="23"/>
      <c r="Y15" s="94"/>
      <c r="Z15" s="94"/>
      <c r="AA15" s="52"/>
      <c r="AB15" s="53"/>
      <c r="AC15" s="272"/>
      <c r="AD15" s="24"/>
      <c r="AE15" s="24"/>
      <c r="AF15" s="26"/>
      <c r="AG15" s="27"/>
      <c r="AH15" s="52"/>
      <c r="AI15" s="53"/>
      <c r="AM15" s="302" t="s">
        <v>40</v>
      </c>
      <c r="AN15" s="303"/>
      <c r="AO15" s="303"/>
      <c r="AP15" s="303"/>
      <c r="AQ15" s="304"/>
      <c r="AR15" s="272"/>
      <c r="AS15" s="30"/>
      <c r="AT15" s="30"/>
      <c r="AU15" s="26"/>
      <c r="AV15" s="27"/>
      <c r="AW15" s="52"/>
      <c r="AX15" s="53"/>
    </row>
    <row r="16" spans="1:50" s="51" customFormat="1" ht="18.75" customHeight="1">
      <c r="A16" s="259" t="s">
        <v>40</v>
      </c>
      <c r="B16" s="259"/>
      <c r="C16" s="259"/>
      <c r="D16" s="259"/>
      <c r="E16" s="259"/>
      <c r="F16" s="88"/>
      <c r="G16" s="89"/>
      <c r="H16" s="308" t="s">
        <v>40</v>
      </c>
      <c r="I16" s="309"/>
      <c r="J16" s="309"/>
      <c r="K16" s="309"/>
      <c r="L16" s="309"/>
      <c r="M16" s="88"/>
      <c r="N16" s="89"/>
      <c r="O16" s="259" t="s">
        <v>40</v>
      </c>
      <c r="P16" s="259"/>
      <c r="Q16" s="259"/>
      <c r="R16" s="259"/>
      <c r="S16" s="259"/>
      <c r="T16" s="88"/>
      <c r="U16" s="89"/>
      <c r="V16" s="302" t="s">
        <v>40</v>
      </c>
      <c r="W16" s="303"/>
      <c r="X16" s="303"/>
      <c r="Y16" s="303"/>
      <c r="Z16" s="304"/>
      <c r="AA16" s="88"/>
      <c r="AB16" s="89"/>
      <c r="AC16" s="259" t="s">
        <v>40</v>
      </c>
      <c r="AD16" s="259"/>
      <c r="AE16" s="259"/>
      <c r="AF16" s="259"/>
      <c r="AG16" s="259"/>
      <c r="AH16" s="88"/>
      <c r="AI16" s="89"/>
      <c r="AM16" s="271" t="s">
        <v>43</v>
      </c>
      <c r="AN16" s="29" t="s">
        <v>60</v>
      </c>
      <c r="AO16" s="59">
        <v>50</v>
      </c>
      <c r="AP16" s="76">
        <f>ROUND($AF$1*AO16/1000,1)</f>
        <v>3</v>
      </c>
      <c r="AQ16" s="75" t="s">
        <v>0</v>
      </c>
      <c r="AR16" s="272"/>
      <c r="AS16" s="30"/>
      <c r="AT16" s="30"/>
      <c r="AU16" s="26"/>
      <c r="AV16" s="27"/>
      <c r="AW16" s="52"/>
      <c r="AX16" s="53"/>
    </row>
    <row r="17" spans="1:50" s="51" customFormat="1" ht="18.75" customHeight="1">
      <c r="A17" s="271" t="s">
        <v>92</v>
      </c>
      <c r="B17" s="59" t="s">
        <v>63</v>
      </c>
      <c r="C17" s="59">
        <v>60</v>
      </c>
      <c r="D17" s="164">
        <v>20</v>
      </c>
      <c r="E17" s="25" t="s">
        <v>56</v>
      </c>
      <c r="F17" s="52"/>
      <c r="G17" s="53">
        <f>D17*F17</f>
        <v>0</v>
      </c>
      <c r="H17" s="319" t="s">
        <v>199</v>
      </c>
      <c r="I17" s="155" t="s">
        <v>204</v>
      </c>
      <c r="J17" s="155">
        <v>10</v>
      </c>
      <c r="K17" s="76">
        <v>6</v>
      </c>
      <c r="L17" s="156" t="s">
        <v>21</v>
      </c>
      <c r="M17" s="52">
        <v>40</v>
      </c>
      <c r="N17" s="53">
        <f>K17*M17</f>
        <v>240</v>
      </c>
      <c r="O17" s="328" t="s">
        <v>197</v>
      </c>
      <c r="P17" s="206" t="s">
        <v>181</v>
      </c>
      <c r="Q17" s="207">
        <v>3</v>
      </c>
      <c r="R17" s="76" t="s">
        <v>22</v>
      </c>
      <c r="S17" s="76" t="s">
        <v>21</v>
      </c>
      <c r="T17" s="52"/>
      <c r="U17" s="53" t="e">
        <f>R17*T17</f>
        <v>#VALUE!</v>
      </c>
      <c r="V17" s="271" t="s">
        <v>43</v>
      </c>
      <c r="W17" s="29" t="s">
        <v>60</v>
      </c>
      <c r="X17" s="59">
        <v>50</v>
      </c>
      <c r="Y17" s="76">
        <f>ROUND($AF$1*X17/1000,1)</f>
        <v>3</v>
      </c>
      <c r="Z17" s="75" t="s">
        <v>0</v>
      </c>
      <c r="AA17" s="158"/>
      <c r="AB17" s="53"/>
      <c r="AC17" s="321" t="s">
        <v>113</v>
      </c>
      <c r="AD17" s="78" t="s">
        <v>233</v>
      </c>
      <c r="AE17" s="78">
        <v>1</v>
      </c>
      <c r="AF17" s="79">
        <v>3</v>
      </c>
      <c r="AG17" s="146" t="s">
        <v>21</v>
      </c>
      <c r="AH17" s="52">
        <v>48</v>
      </c>
      <c r="AI17" s="53">
        <f>AF17*AH17</f>
        <v>144</v>
      </c>
      <c r="AM17" s="272"/>
      <c r="AN17" s="29" t="s">
        <v>63</v>
      </c>
      <c r="AO17" s="59">
        <v>33</v>
      </c>
      <c r="AP17" s="76">
        <f>ROUND($AF$1*AO17/100,0)</f>
        <v>20</v>
      </c>
      <c r="AQ17" s="75" t="s">
        <v>56</v>
      </c>
      <c r="AR17" s="272"/>
      <c r="AS17" s="24"/>
      <c r="AT17" s="24"/>
      <c r="AU17" s="26"/>
      <c r="AV17" s="27"/>
      <c r="AW17" s="52"/>
      <c r="AX17" s="53">
        <f>AU17*AW17</f>
        <v>0</v>
      </c>
    </row>
    <row r="18" spans="1:48" s="51" customFormat="1" ht="18.75" customHeight="1">
      <c r="A18" s="272"/>
      <c r="B18" s="59" t="s">
        <v>95</v>
      </c>
      <c r="C18" s="59">
        <v>50</v>
      </c>
      <c r="D18" s="76">
        <f>ROUND($AF$1*C18/1000,1)</f>
        <v>3</v>
      </c>
      <c r="E18" s="75" t="s">
        <v>0</v>
      </c>
      <c r="F18" s="52"/>
      <c r="G18" s="53">
        <f>D18*F18</f>
        <v>0</v>
      </c>
      <c r="H18" s="320"/>
      <c r="I18" s="54" t="s">
        <v>78</v>
      </c>
      <c r="J18" s="54">
        <v>20</v>
      </c>
      <c r="K18" s="76">
        <f>ROUND($AF$1*J18/600,1)</f>
        <v>2</v>
      </c>
      <c r="L18" s="25" t="s">
        <v>118</v>
      </c>
      <c r="M18" s="52">
        <v>66</v>
      </c>
      <c r="N18" s="53">
        <f>K18*M18</f>
        <v>132</v>
      </c>
      <c r="O18" s="329"/>
      <c r="P18" s="195" t="s">
        <v>182</v>
      </c>
      <c r="Q18" s="208">
        <v>2</v>
      </c>
      <c r="R18" s="76" t="s">
        <v>22</v>
      </c>
      <c r="S18" s="76" t="s">
        <v>21</v>
      </c>
      <c r="T18" s="52"/>
      <c r="U18" s="53" t="e">
        <f>R18*T18</f>
        <v>#VALUE!</v>
      </c>
      <c r="V18" s="272"/>
      <c r="W18" s="29" t="s">
        <v>63</v>
      </c>
      <c r="X18" s="59">
        <v>33</v>
      </c>
      <c r="Y18" s="76">
        <f>ROUND($AF$1*X18/100,0)</f>
        <v>20</v>
      </c>
      <c r="Z18" s="75" t="s">
        <v>56</v>
      </c>
      <c r="AA18" s="158"/>
      <c r="AB18" s="53"/>
      <c r="AC18" s="322"/>
      <c r="AD18" s="57" t="s">
        <v>111</v>
      </c>
      <c r="AE18" s="57">
        <v>8</v>
      </c>
      <c r="AF18" s="76">
        <f>ROUND($AF$1*AE18/1000,1)</f>
        <v>0.5</v>
      </c>
      <c r="AG18" s="146" t="s">
        <v>0</v>
      </c>
      <c r="AH18" s="52"/>
      <c r="AI18" s="53">
        <f>AF18*AH18</f>
        <v>0</v>
      </c>
      <c r="AM18" s="272"/>
      <c r="AN18" s="28" t="s">
        <v>46</v>
      </c>
      <c r="AO18" s="29">
        <v>50</v>
      </c>
      <c r="AP18" s="76">
        <v>3</v>
      </c>
      <c r="AQ18" s="75" t="s">
        <v>0</v>
      </c>
      <c r="AR18" s="288"/>
      <c r="AS18" s="24"/>
      <c r="AT18" s="24"/>
      <c r="AU18" s="26"/>
      <c r="AV18" s="27"/>
    </row>
    <row r="19" spans="1:50" s="51" customFormat="1" ht="18.75" customHeight="1">
      <c r="A19" s="272"/>
      <c r="B19" s="79" t="s">
        <v>44</v>
      </c>
      <c r="C19" s="59">
        <v>50</v>
      </c>
      <c r="D19" s="76">
        <f>ROUND($AF$1*C19/1000,1)</f>
        <v>3</v>
      </c>
      <c r="E19" s="75" t="s">
        <v>0</v>
      </c>
      <c r="F19" s="52"/>
      <c r="G19" s="53">
        <f>D19*F19</f>
        <v>0</v>
      </c>
      <c r="H19" s="320"/>
      <c r="I19" s="54" t="s">
        <v>71</v>
      </c>
      <c r="J19" s="54">
        <v>10</v>
      </c>
      <c r="K19" s="76">
        <f>ROUND($AF$1*J19/1000,1)</f>
        <v>0.6</v>
      </c>
      <c r="L19" s="75" t="s">
        <v>0</v>
      </c>
      <c r="M19" s="52">
        <v>180</v>
      </c>
      <c r="N19" s="53">
        <f>K19*M19</f>
        <v>108</v>
      </c>
      <c r="O19" s="329"/>
      <c r="P19" s="194" t="s">
        <v>183</v>
      </c>
      <c r="Q19" s="209">
        <v>15</v>
      </c>
      <c r="R19" s="76" t="s">
        <v>22</v>
      </c>
      <c r="S19" s="76" t="s">
        <v>21</v>
      </c>
      <c r="T19" s="52"/>
      <c r="U19" s="53" t="e">
        <f>R19*T19</f>
        <v>#VALUE!</v>
      </c>
      <c r="V19" s="272"/>
      <c r="W19" s="28" t="s">
        <v>46</v>
      </c>
      <c r="X19" s="29">
        <v>50</v>
      </c>
      <c r="Y19" s="76">
        <v>3</v>
      </c>
      <c r="Z19" s="75" t="s">
        <v>0</v>
      </c>
      <c r="AA19" s="158"/>
      <c r="AB19" s="53"/>
      <c r="AC19" s="322"/>
      <c r="AD19" s="57" t="s">
        <v>219</v>
      </c>
      <c r="AE19" s="57">
        <v>40</v>
      </c>
      <c r="AF19" s="76">
        <f>ROUND($AF$1*AE19/1000,1)</f>
        <v>2.4</v>
      </c>
      <c r="AG19" s="146" t="s">
        <v>0</v>
      </c>
      <c r="AH19" s="52"/>
      <c r="AI19" s="53">
        <f>AF19*AH19</f>
        <v>0</v>
      </c>
      <c r="AM19" s="272"/>
      <c r="AN19" s="23"/>
      <c r="AO19" s="23"/>
      <c r="AP19" s="94"/>
      <c r="AQ19" s="98"/>
      <c r="AR19" s="282" t="s">
        <v>41</v>
      </c>
      <c r="AS19" s="29" t="s">
        <v>42</v>
      </c>
      <c r="AT19" s="29">
        <v>3.5</v>
      </c>
      <c r="AU19" s="76" t="s">
        <v>22</v>
      </c>
      <c r="AV19" s="75" t="s">
        <v>0</v>
      </c>
      <c r="AW19" s="52"/>
      <c r="AX19" s="53" t="e">
        <f>AU19*AW19</f>
        <v>#VALUE!</v>
      </c>
    </row>
    <row r="20" spans="1:50" s="51" customFormat="1" ht="18.75" customHeight="1">
      <c r="A20" s="272"/>
      <c r="B20" s="167"/>
      <c r="C20" s="167"/>
      <c r="D20" s="76"/>
      <c r="E20" s="75"/>
      <c r="F20" s="52"/>
      <c r="G20" s="53">
        <f>D20*F20</f>
        <v>0</v>
      </c>
      <c r="H20" s="320"/>
      <c r="I20" s="54" t="s">
        <v>198</v>
      </c>
      <c r="J20" s="54">
        <v>15</v>
      </c>
      <c r="K20" s="76">
        <v>3</v>
      </c>
      <c r="L20" s="75" t="s">
        <v>0</v>
      </c>
      <c r="M20" s="52">
        <v>174</v>
      </c>
      <c r="N20" s="53">
        <f>K20*M20</f>
        <v>522</v>
      </c>
      <c r="O20" s="329"/>
      <c r="P20" s="194" t="s">
        <v>184</v>
      </c>
      <c r="Q20" s="209"/>
      <c r="R20" s="76" t="s">
        <v>22</v>
      </c>
      <c r="S20" s="26" t="s">
        <v>185</v>
      </c>
      <c r="T20" s="52"/>
      <c r="U20" s="53" t="e">
        <f>R20*T20</f>
        <v>#VALUE!</v>
      </c>
      <c r="V20" s="272"/>
      <c r="W20" s="23"/>
      <c r="X20" s="23"/>
      <c r="Y20" s="94"/>
      <c r="Z20" s="98"/>
      <c r="AA20" s="158"/>
      <c r="AB20" s="53"/>
      <c r="AC20" s="322"/>
      <c r="AD20" s="28" t="s">
        <v>19</v>
      </c>
      <c r="AE20" s="57">
        <v>40</v>
      </c>
      <c r="AF20" s="76">
        <f>ROUND($AF$1*AE20/1000,1)</f>
        <v>2.4</v>
      </c>
      <c r="AG20" s="146" t="s">
        <v>0</v>
      </c>
      <c r="AH20" s="52"/>
      <c r="AI20" s="53">
        <f>AF20*AH20</f>
        <v>0</v>
      </c>
      <c r="AM20" s="272"/>
      <c r="AN20" s="61" t="s">
        <v>14</v>
      </c>
      <c r="AO20" s="53">
        <v>133</v>
      </c>
      <c r="AP20" s="53">
        <v>4</v>
      </c>
      <c r="AQ20" s="62" t="s">
        <v>49</v>
      </c>
      <c r="AR20" s="283"/>
      <c r="AS20" s="29" t="s">
        <v>45</v>
      </c>
      <c r="AT20" s="29">
        <v>3.5</v>
      </c>
      <c r="AU20" s="76" t="s">
        <v>22</v>
      </c>
      <c r="AV20" s="75" t="s">
        <v>0</v>
      </c>
      <c r="AW20" s="52"/>
      <c r="AX20" s="53" t="e">
        <f>AU20*AW20</f>
        <v>#VALUE!</v>
      </c>
    </row>
    <row r="21" spans="1:50" s="51" customFormat="1" ht="18.75" customHeight="1">
      <c r="A21" s="272"/>
      <c r="B21" s="61" t="s">
        <v>15</v>
      </c>
      <c r="C21" s="53">
        <v>133</v>
      </c>
      <c r="D21" s="76">
        <f>ROUND($AF$1*C21/2000,1)</f>
        <v>4</v>
      </c>
      <c r="E21" s="62" t="s">
        <v>49</v>
      </c>
      <c r="F21" s="52">
        <v>170</v>
      </c>
      <c r="G21" s="53">
        <f>D21*F21</f>
        <v>680</v>
      </c>
      <c r="H21" s="320"/>
      <c r="I21" s="54"/>
      <c r="J21" s="54"/>
      <c r="K21" s="76"/>
      <c r="L21" s="75"/>
      <c r="M21" s="52"/>
      <c r="N21" s="53">
        <f>K21*M21</f>
        <v>0</v>
      </c>
      <c r="O21" s="329"/>
      <c r="P21" s="61" t="s">
        <v>13</v>
      </c>
      <c r="Q21" s="53">
        <v>67</v>
      </c>
      <c r="R21" s="53">
        <v>2</v>
      </c>
      <c r="S21" s="53" t="s">
        <v>49</v>
      </c>
      <c r="T21" s="52">
        <v>170</v>
      </c>
      <c r="U21" s="53">
        <f>R21*T21</f>
        <v>340</v>
      </c>
      <c r="V21" s="272"/>
      <c r="W21" s="61" t="s">
        <v>14</v>
      </c>
      <c r="X21" s="53">
        <v>133</v>
      </c>
      <c r="Y21" s="53">
        <v>4</v>
      </c>
      <c r="Z21" s="62" t="s">
        <v>49</v>
      </c>
      <c r="AA21" s="158">
        <v>170</v>
      </c>
      <c r="AB21" s="53">
        <f>Y21*AA21</f>
        <v>680</v>
      </c>
      <c r="AC21" s="322"/>
      <c r="AD21" s="59" t="s">
        <v>60</v>
      </c>
      <c r="AE21" s="57">
        <v>40</v>
      </c>
      <c r="AF21" s="76">
        <f>ROUND($AF$1*AE21/1000,1)</f>
        <v>2.4</v>
      </c>
      <c r="AG21" s="146" t="s">
        <v>0</v>
      </c>
      <c r="AH21" s="52"/>
      <c r="AI21" s="53">
        <f>AF21*AH21</f>
        <v>0</v>
      </c>
      <c r="AM21" s="272"/>
      <c r="AN21" s="23"/>
      <c r="AO21" s="23"/>
      <c r="AP21" s="94"/>
      <c r="AQ21" s="98"/>
      <c r="AR21" s="283"/>
      <c r="AS21" s="29" t="s">
        <v>47</v>
      </c>
      <c r="AT21" s="29">
        <v>7</v>
      </c>
      <c r="AU21" s="76">
        <v>0.2</v>
      </c>
      <c r="AV21" s="75" t="s">
        <v>0</v>
      </c>
      <c r="AW21" s="52">
        <v>48</v>
      </c>
      <c r="AX21" s="53">
        <f>AU21*AW21</f>
        <v>9.600000000000001</v>
      </c>
    </row>
    <row r="22" spans="1:50" s="51" customFormat="1" ht="18.75" customHeight="1">
      <c r="A22" s="272"/>
      <c r="B22" s="167"/>
      <c r="C22" s="167"/>
      <c r="D22" s="76"/>
      <c r="E22" s="75"/>
      <c r="F22" s="52"/>
      <c r="G22" s="53"/>
      <c r="H22" s="320"/>
      <c r="I22" s="58"/>
      <c r="J22" s="58"/>
      <c r="K22" s="152"/>
      <c r="L22" s="154"/>
      <c r="M22" s="52"/>
      <c r="N22" s="53"/>
      <c r="O22" s="329"/>
      <c r="P22" s="63" t="s">
        <v>173</v>
      </c>
      <c r="Q22" s="63"/>
      <c r="R22" s="53"/>
      <c r="S22" s="53"/>
      <c r="T22" s="52"/>
      <c r="U22" s="53"/>
      <c r="V22" s="272"/>
      <c r="W22" s="23"/>
      <c r="X22" s="23"/>
      <c r="Y22" s="94"/>
      <c r="Z22" s="98"/>
      <c r="AA22" s="158"/>
      <c r="AB22" s="53"/>
      <c r="AC22" s="322"/>
      <c r="AD22" s="59" t="s">
        <v>68</v>
      </c>
      <c r="AE22" s="80"/>
      <c r="AF22" s="79" t="s">
        <v>22</v>
      </c>
      <c r="AG22" s="146" t="s">
        <v>0</v>
      </c>
      <c r="AH22" s="52"/>
      <c r="AI22" s="53"/>
      <c r="AM22" s="272"/>
      <c r="AN22" s="23"/>
      <c r="AO22" s="23"/>
      <c r="AP22" s="94"/>
      <c r="AQ22" s="98"/>
      <c r="AR22" s="283"/>
      <c r="AS22" s="29" t="s">
        <v>48</v>
      </c>
      <c r="AT22" s="29">
        <v>3.5</v>
      </c>
      <c r="AU22" s="76" t="s">
        <v>22</v>
      </c>
      <c r="AV22" s="75" t="s">
        <v>0</v>
      </c>
      <c r="AW22" s="52"/>
      <c r="AX22" s="53" t="e">
        <f>AU22*AW22</f>
        <v>#VALUE!</v>
      </c>
    </row>
    <row r="23" spans="1:50" s="51" customFormat="1" ht="18.75" customHeight="1" thickBot="1">
      <c r="A23" s="272"/>
      <c r="B23" s="167"/>
      <c r="C23" s="167"/>
      <c r="D23" s="76"/>
      <c r="E23" s="75"/>
      <c r="F23" s="52"/>
      <c r="G23" s="53"/>
      <c r="H23" s="320"/>
      <c r="I23" s="58"/>
      <c r="J23" s="58"/>
      <c r="K23" s="152"/>
      <c r="L23" s="154"/>
      <c r="M23" s="52"/>
      <c r="N23" s="53"/>
      <c r="O23" s="329"/>
      <c r="P23" s="63"/>
      <c r="Q23" s="63"/>
      <c r="R23" s="76"/>
      <c r="S23" s="76"/>
      <c r="T23" s="52"/>
      <c r="U23" s="53"/>
      <c r="V23" s="272"/>
      <c r="W23" s="23"/>
      <c r="X23" s="23"/>
      <c r="Y23" s="94"/>
      <c r="Z23" s="98"/>
      <c r="AA23" s="158"/>
      <c r="AB23" s="53"/>
      <c r="AC23" s="322"/>
      <c r="AD23" s="81" t="s">
        <v>69</v>
      </c>
      <c r="AE23" s="81"/>
      <c r="AF23" s="326" t="s">
        <v>102</v>
      </c>
      <c r="AG23" s="327"/>
      <c r="AH23" s="52"/>
      <c r="AI23" s="53"/>
      <c r="AM23" s="273"/>
      <c r="AN23" s="181"/>
      <c r="AO23" s="181"/>
      <c r="AP23" s="182"/>
      <c r="AQ23" s="183"/>
      <c r="AR23" s="283"/>
      <c r="AS23" s="29" t="s">
        <v>50</v>
      </c>
      <c r="AT23" s="29">
        <v>3.5</v>
      </c>
      <c r="AU23" s="76" t="s">
        <v>22</v>
      </c>
      <c r="AV23" s="75" t="s">
        <v>0</v>
      </c>
      <c r="AW23" s="52"/>
      <c r="AX23" s="53"/>
    </row>
    <row r="24" spans="1:50" s="51" customFormat="1" ht="18.75" customHeight="1" thickBot="1">
      <c r="A24" s="272"/>
      <c r="B24" s="169"/>
      <c r="C24" s="169"/>
      <c r="D24" s="151"/>
      <c r="E24" s="170"/>
      <c r="F24" s="52"/>
      <c r="G24" s="53">
        <f>D24*F24</f>
        <v>0</v>
      </c>
      <c r="H24" s="320"/>
      <c r="I24" s="58"/>
      <c r="J24" s="58"/>
      <c r="K24" s="162"/>
      <c r="L24" s="163"/>
      <c r="M24" s="52"/>
      <c r="N24" s="53">
        <f>K24*M24</f>
        <v>0</v>
      </c>
      <c r="O24" s="329"/>
      <c r="P24" s="23" t="s">
        <v>60</v>
      </c>
      <c r="Q24" s="23">
        <v>70</v>
      </c>
      <c r="R24" s="76">
        <f>ROUND($AF$1*Q24/1000,1)</f>
        <v>4.2</v>
      </c>
      <c r="S24" s="76" t="s">
        <v>0</v>
      </c>
      <c r="T24" s="52"/>
      <c r="U24" s="53">
        <f>R24*T24</f>
        <v>0</v>
      </c>
      <c r="V24" s="273"/>
      <c r="W24" s="181"/>
      <c r="X24" s="181"/>
      <c r="Y24" s="182"/>
      <c r="Z24" s="183"/>
      <c r="AA24" s="215"/>
      <c r="AB24" s="53">
        <f>Y24*AA24</f>
        <v>0</v>
      </c>
      <c r="AC24" s="323"/>
      <c r="AD24" s="199" t="s">
        <v>112</v>
      </c>
      <c r="AE24" s="324" t="s">
        <v>101</v>
      </c>
      <c r="AF24" s="324"/>
      <c r="AG24" s="325"/>
      <c r="AH24" s="52"/>
      <c r="AI24" s="53">
        <f>AF24*AH24</f>
        <v>0</v>
      </c>
      <c r="AM24" s="305" t="s">
        <v>82</v>
      </c>
      <c r="AN24" s="102" t="s">
        <v>83</v>
      </c>
      <c r="AO24" s="260">
        <v>1.5</v>
      </c>
      <c r="AP24" s="260"/>
      <c r="AQ24" s="261"/>
      <c r="AR24" s="283"/>
      <c r="AS24" s="23" t="s">
        <v>51</v>
      </c>
      <c r="AT24" s="23">
        <v>40</v>
      </c>
      <c r="AU24" s="76">
        <v>1</v>
      </c>
      <c r="AV24" s="75" t="s">
        <v>21</v>
      </c>
      <c r="AW24" s="52">
        <v>40</v>
      </c>
      <c r="AX24" s="53"/>
    </row>
    <row r="25" spans="1:44" s="41" customFormat="1" ht="18.75" customHeight="1">
      <c r="A25" s="277" t="s">
        <v>82</v>
      </c>
      <c r="B25" s="102" t="s">
        <v>83</v>
      </c>
      <c r="C25" s="260">
        <v>2.1</v>
      </c>
      <c r="D25" s="260"/>
      <c r="E25" s="261"/>
      <c r="F25" s="262">
        <f>SUM(G6:G24)</f>
        <v>1175.1</v>
      </c>
      <c r="G25" s="263"/>
      <c r="H25" s="254" t="s">
        <v>82</v>
      </c>
      <c r="I25" s="102" t="s">
        <v>83</v>
      </c>
      <c r="J25" s="260">
        <v>2.5</v>
      </c>
      <c r="K25" s="260"/>
      <c r="L25" s="261"/>
      <c r="M25" s="262" t="e">
        <f>SUM(N6:N24)</f>
        <v>#VALUE!</v>
      </c>
      <c r="N25" s="263"/>
      <c r="O25" s="310" t="s">
        <v>82</v>
      </c>
      <c r="P25" s="173" t="s">
        <v>83</v>
      </c>
      <c r="Q25" s="260">
        <v>2.2</v>
      </c>
      <c r="R25" s="260"/>
      <c r="S25" s="286"/>
      <c r="T25" s="262" t="e">
        <f>SUM(U6:U24)</f>
        <v>#VALUE!</v>
      </c>
      <c r="U25" s="263"/>
      <c r="V25" s="305" t="s">
        <v>82</v>
      </c>
      <c r="W25" s="102" t="s">
        <v>83</v>
      </c>
      <c r="X25" s="260">
        <v>1.5</v>
      </c>
      <c r="Y25" s="260"/>
      <c r="Z25" s="261"/>
      <c r="AA25" s="262" t="e">
        <f>SUM(AB6:AB24)</f>
        <v>#VALUE!</v>
      </c>
      <c r="AB25" s="263"/>
      <c r="AC25" s="254" t="s">
        <v>82</v>
      </c>
      <c r="AD25" s="102" t="s">
        <v>83</v>
      </c>
      <c r="AE25" s="260">
        <v>1.5</v>
      </c>
      <c r="AF25" s="260"/>
      <c r="AG25" s="286"/>
      <c r="AH25" s="262">
        <f>SUM(AI6:AI24)</f>
        <v>812.3</v>
      </c>
      <c r="AI25" s="263"/>
      <c r="AJ25" s="128">
        <f>(C25+J25+Q25+X25+AE25)/5</f>
        <v>1.9600000000000002</v>
      </c>
      <c r="AM25" s="306"/>
      <c r="AN25" s="104" t="s">
        <v>84</v>
      </c>
      <c r="AO25" s="251">
        <v>0.5</v>
      </c>
      <c r="AP25" s="251"/>
      <c r="AQ25" s="252"/>
      <c r="AR25" s="283"/>
    </row>
    <row r="26" spans="1:44" s="41" customFormat="1" ht="18.75" customHeight="1">
      <c r="A26" s="278"/>
      <c r="B26" s="104" t="s">
        <v>84</v>
      </c>
      <c r="C26" s="251">
        <v>0.5</v>
      </c>
      <c r="D26" s="251"/>
      <c r="E26" s="252"/>
      <c r="F26" s="105"/>
      <c r="G26" s="106"/>
      <c r="H26" s="255"/>
      <c r="I26" s="104" t="s">
        <v>84</v>
      </c>
      <c r="J26" s="251">
        <v>0.6</v>
      </c>
      <c r="K26" s="251"/>
      <c r="L26" s="252"/>
      <c r="M26" s="107"/>
      <c r="N26" s="106"/>
      <c r="O26" s="311"/>
      <c r="P26" s="174" t="s">
        <v>84</v>
      </c>
      <c r="Q26" s="251">
        <v>0.8</v>
      </c>
      <c r="R26" s="251"/>
      <c r="S26" s="253"/>
      <c r="T26" s="107"/>
      <c r="U26" s="108"/>
      <c r="V26" s="306"/>
      <c r="W26" s="104" t="s">
        <v>84</v>
      </c>
      <c r="X26" s="251">
        <v>0.5</v>
      </c>
      <c r="Y26" s="251"/>
      <c r="Z26" s="252"/>
      <c r="AA26" s="109"/>
      <c r="AB26" s="106"/>
      <c r="AC26" s="255"/>
      <c r="AD26" s="104" t="s">
        <v>84</v>
      </c>
      <c r="AE26" s="251">
        <v>0.6</v>
      </c>
      <c r="AF26" s="251"/>
      <c r="AG26" s="253"/>
      <c r="AH26" s="110"/>
      <c r="AI26" s="111"/>
      <c r="AJ26" s="128">
        <f aca="true" t="shared" si="5" ref="AJ26:AJ31">(C26+J26+Q26+X26+AE26)/5</f>
        <v>0.6000000000000001</v>
      </c>
      <c r="AM26" s="306"/>
      <c r="AN26" s="112" t="s">
        <v>87</v>
      </c>
      <c r="AO26" s="251">
        <v>0.5</v>
      </c>
      <c r="AP26" s="251"/>
      <c r="AQ26" s="252"/>
      <c r="AR26" s="283"/>
    </row>
    <row r="27" spans="1:44" s="41" customFormat="1" ht="18.75" customHeight="1">
      <c r="A27" s="278"/>
      <c r="B27" s="112" t="s">
        <v>87</v>
      </c>
      <c r="C27" s="251">
        <v>0.5</v>
      </c>
      <c r="D27" s="251"/>
      <c r="E27" s="252"/>
      <c r="F27" s="105"/>
      <c r="G27" s="106"/>
      <c r="H27" s="255"/>
      <c r="I27" s="112" t="s">
        <v>87</v>
      </c>
      <c r="J27" s="251">
        <v>0.4</v>
      </c>
      <c r="K27" s="251"/>
      <c r="L27" s="252"/>
      <c r="M27" s="107"/>
      <c r="N27" s="106"/>
      <c r="O27" s="311"/>
      <c r="P27" s="175" t="s">
        <v>87</v>
      </c>
      <c r="Q27" s="251">
        <v>0.5</v>
      </c>
      <c r="R27" s="251"/>
      <c r="S27" s="253"/>
      <c r="T27" s="107"/>
      <c r="U27" s="108"/>
      <c r="V27" s="306"/>
      <c r="W27" s="112" t="s">
        <v>87</v>
      </c>
      <c r="X27" s="251">
        <v>0.5</v>
      </c>
      <c r="Y27" s="251"/>
      <c r="Z27" s="252"/>
      <c r="AA27" s="109"/>
      <c r="AB27" s="106"/>
      <c r="AC27" s="255"/>
      <c r="AD27" s="112" t="s">
        <v>87</v>
      </c>
      <c r="AE27" s="251">
        <v>0.1</v>
      </c>
      <c r="AF27" s="251"/>
      <c r="AG27" s="253"/>
      <c r="AH27" s="110"/>
      <c r="AI27" s="111"/>
      <c r="AJ27" s="128">
        <f t="shared" si="5"/>
        <v>0.4</v>
      </c>
      <c r="AM27" s="306"/>
      <c r="AN27" s="113" t="s">
        <v>85</v>
      </c>
      <c r="AO27" s="251">
        <v>0.5</v>
      </c>
      <c r="AP27" s="251"/>
      <c r="AQ27" s="252"/>
      <c r="AR27" s="74"/>
    </row>
    <row r="28" spans="1:44" s="41" customFormat="1" ht="18.75" customHeight="1">
      <c r="A28" s="278"/>
      <c r="B28" s="113" t="s">
        <v>85</v>
      </c>
      <c r="C28" s="251">
        <v>0.5</v>
      </c>
      <c r="D28" s="251"/>
      <c r="E28" s="252"/>
      <c r="F28" s="105"/>
      <c r="G28" s="106"/>
      <c r="H28" s="255"/>
      <c r="I28" s="113" t="s">
        <v>85</v>
      </c>
      <c r="J28" s="251">
        <v>0.7</v>
      </c>
      <c r="K28" s="251"/>
      <c r="L28" s="252"/>
      <c r="M28" s="107"/>
      <c r="N28" s="106"/>
      <c r="O28" s="311"/>
      <c r="P28" s="176" t="s">
        <v>86</v>
      </c>
      <c r="Q28" s="251">
        <v>0.5</v>
      </c>
      <c r="R28" s="251"/>
      <c r="S28" s="253"/>
      <c r="T28" s="107"/>
      <c r="U28" s="108"/>
      <c r="V28" s="306"/>
      <c r="W28" s="113" t="s">
        <v>85</v>
      </c>
      <c r="X28" s="251">
        <v>0.5</v>
      </c>
      <c r="Y28" s="251"/>
      <c r="Z28" s="252"/>
      <c r="AA28" s="109"/>
      <c r="AB28" s="106"/>
      <c r="AC28" s="255"/>
      <c r="AD28" s="113" t="s">
        <v>86</v>
      </c>
      <c r="AE28" s="251">
        <v>0.5</v>
      </c>
      <c r="AF28" s="251"/>
      <c r="AG28" s="253"/>
      <c r="AH28" s="110"/>
      <c r="AI28" s="111"/>
      <c r="AJ28" s="128">
        <f t="shared" si="5"/>
        <v>0.54</v>
      </c>
      <c r="AM28" s="306"/>
      <c r="AN28" s="104" t="s">
        <v>88</v>
      </c>
      <c r="AO28" s="251">
        <v>1</v>
      </c>
      <c r="AP28" s="251"/>
      <c r="AQ28" s="252"/>
      <c r="AR28" s="74"/>
    </row>
    <row r="29" spans="1:44" s="41" customFormat="1" ht="18.75" customHeight="1">
      <c r="A29" s="278"/>
      <c r="B29" s="104" t="s">
        <v>88</v>
      </c>
      <c r="C29" s="251">
        <v>1</v>
      </c>
      <c r="D29" s="251"/>
      <c r="E29" s="252"/>
      <c r="F29" s="105"/>
      <c r="G29" s="106"/>
      <c r="H29" s="255"/>
      <c r="I29" s="104" t="s">
        <v>88</v>
      </c>
      <c r="J29" s="251">
        <v>0</v>
      </c>
      <c r="K29" s="251"/>
      <c r="L29" s="252"/>
      <c r="M29" s="107"/>
      <c r="N29" s="106"/>
      <c r="O29" s="311"/>
      <c r="P29" s="174" t="s">
        <v>88</v>
      </c>
      <c r="Q29" s="251">
        <v>1</v>
      </c>
      <c r="R29" s="251"/>
      <c r="S29" s="253"/>
      <c r="T29" s="107"/>
      <c r="U29" s="108"/>
      <c r="V29" s="306"/>
      <c r="W29" s="104" t="s">
        <v>88</v>
      </c>
      <c r="X29" s="251">
        <v>1</v>
      </c>
      <c r="Y29" s="251"/>
      <c r="Z29" s="252"/>
      <c r="AA29" s="109"/>
      <c r="AB29" s="106"/>
      <c r="AC29" s="255"/>
      <c r="AD29" s="104" t="s">
        <v>88</v>
      </c>
      <c r="AE29" s="251">
        <v>1</v>
      </c>
      <c r="AF29" s="251"/>
      <c r="AG29" s="253"/>
      <c r="AH29" s="110"/>
      <c r="AI29" s="111"/>
      <c r="AJ29" s="128">
        <f t="shared" si="5"/>
        <v>0.8</v>
      </c>
      <c r="AM29" s="306"/>
      <c r="AN29" s="104" t="s">
        <v>89</v>
      </c>
      <c r="AO29" s="251">
        <v>0.6</v>
      </c>
      <c r="AP29" s="251"/>
      <c r="AQ29" s="252"/>
      <c r="AR29" s="74"/>
    </row>
    <row r="30" spans="1:44" s="41" customFormat="1" ht="18.75" customHeight="1" thickBot="1">
      <c r="A30" s="278"/>
      <c r="B30" s="104" t="s">
        <v>89</v>
      </c>
      <c r="C30" s="251">
        <v>0.6</v>
      </c>
      <c r="D30" s="251"/>
      <c r="E30" s="252"/>
      <c r="F30" s="105"/>
      <c r="G30" s="106"/>
      <c r="H30" s="255"/>
      <c r="I30" s="104" t="s">
        <v>89</v>
      </c>
      <c r="J30" s="251">
        <v>0.6</v>
      </c>
      <c r="K30" s="251"/>
      <c r="L30" s="252"/>
      <c r="M30" s="114"/>
      <c r="N30" s="106"/>
      <c r="O30" s="311"/>
      <c r="P30" s="174" t="s">
        <v>89</v>
      </c>
      <c r="Q30" s="251">
        <v>0.3</v>
      </c>
      <c r="R30" s="251"/>
      <c r="S30" s="253"/>
      <c r="T30" s="107"/>
      <c r="U30" s="108"/>
      <c r="V30" s="306"/>
      <c r="W30" s="104" t="s">
        <v>89</v>
      </c>
      <c r="X30" s="251">
        <v>0.6</v>
      </c>
      <c r="Y30" s="251"/>
      <c r="Z30" s="252"/>
      <c r="AA30" s="109"/>
      <c r="AB30" s="106"/>
      <c r="AC30" s="255"/>
      <c r="AD30" s="104" t="s">
        <v>89</v>
      </c>
      <c r="AE30" s="251">
        <v>0.4</v>
      </c>
      <c r="AF30" s="251"/>
      <c r="AG30" s="253"/>
      <c r="AH30" s="110"/>
      <c r="AI30" s="111"/>
      <c r="AJ30" s="128">
        <f t="shared" si="5"/>
        <v>0.5</v>
      </c>
      <c r="AM30" s="307"/>
      <c r="AN30" s="115" t="s">
        <v>90</v>
      </c>
      <c r="AO30" s="264">
        <f>AO24*70+AO25*75+AO26*25+AO27*45+AO29*120+AO28*60</f>
        <v>309.5</v>
      </c>
      <c r="AP30" s="264"/>
      <c r="AQ30" s="265"/>
      <c r="AR30" s="74"/>
    </row>
    <row r="31" spans="1:44" s="41" customFormat="1" ht="18.75" customHeight="1" thickBot="1">
      <c r="A31" s="279"/>
      <c r="B31" s="115" t="s">
        <v>90</v>
      </c>
      <c r="C31" s="264">
        <f>C25*70+C26*75+C27*25+C28*45+C30*120+C29*60</f>
        <v>351.5</v>
      </c>
      <c r="D31" s="264"/>
      <c r="E31" s="265"/>
      <c r="F31" s="116"/>
      <c r="G31" s="117"/>
      <c r="H31" s="256"/>
      <c r="I31" s="115" t="s">
        <v>90</v>
      </c>
      <c r="J31" s="264">
        <f>J25*70+J26*75+J27*25+J28*45+J30*120+J29*60</f>
        <v>333.5</v>
      </c>
      <c r="K31" s="264"/>
      <c r="L31" s="265"/>
      <c r="M31" s="118"/>
      <c r="N31" s="117"/>
      <c r="O31" s="312"/>
      <c r="P31" s="177" t="s">
        <v>90</v>
      </c>
      <c r="Q31" s="264">
        <f>Q25*70+Q26*75+Q27*25+Q28*45+Q30*120+Q29*60</f>
        <v>345</v>
      </c>
      <c r="R31" s="264"/>
      <c r="S31" s="266"/>
      <c r="T31" s="118"/>
      <c r="U31" s="119"/>
      <c r="V31" s="307"/>
      <c r="W31" s="115" t="s">
        <v>90</v>
      </c>
      <c r="X31" s="264">
        <f>X25*70+X26*75+X27*25+X28*45+X30*120+X29*60</f>
        <v>309.5</v>
      </c>
      <c r="Y31" s="264"/>
      <c r="Z31" s="265"/>
      <c r="AA31" s="120"/>
      <c r="AB31" s="117"/>
      <c r="AC31" s="256"/>
      <c r="AD31" s="115" t="s">
        <v>90</v>
      </c>
      <c r="AE31" s="264">
        <f>AE25*70+AE26*75+AE27*25+AE28*45+AE30*120+AE29*60</f>
        <v>283</v>
      </c>
      <c r="AF31" s="264"/>
      <c r="AG31" s="266"/>
      <c r="AH31" s="121"/>
      <c r="AI31" s="122"/>
      <c r="AJ31" s="128">
        <f t="shared" si="5"/>
        <v>324.5</v>
      </c>
      <c r="AR31" s="74"/>
    </row>
    <row r="32" spans="1:50" s="51" customFormat="1" ht="18.75" customHeight="1">
      <c r="A32" s="83"/>
      <c r="B32" s="84"/>
      <c r="C32" s="84"/>
      <c r="D32" s="123"/>
      <c r="E32" s="123"/>
      <c r="F32" s="85"/>
      <c r="G32" s="84"/>
      <c r="H32" s="86"/>
      <c r="I32" s="84"/>
      <c r="J32" s="84"/>
      <c r="K32" s="123"/>
      <c r="L32" s="123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3"/>
      <c r="AG32" s="123"/>
      <c r="AH32" s="85"/>
      <c r="AI32" s="84"/>
      <c r="AR32" s="74"/>
      <c r="AS32" s="23"/>
      <c r="AT32" s="23"/>
      <c r="AU32" s="76"/>
      <c r="AV32" s="75"/>
      <c r="AW32" s="52"/>
      <c r="AX32" s="53"/>
    </row>
    <row r="33" spans="1:61" s="51" customFormat="1" ht="19.5" customHeight="1">
      <c r="A33" s="291" t="s">
        <v>52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124"/>
      <c r="AJ33" s="65"/>
      <c r="AK33" s="65"/>
      <c r="AL33" s="66"/>
      <c r="AM33" s="66"/>
      <c r="AN33" s="66"/>
      <c r="AO33" s="66"/>
      <c r="AP33" s="66"/>
      <c r="AQ33" s="66"/>
      <c r="AR33" s="74"/>
      <c r="AS33" s="23"/>
      <c r="AT33" s="23"/>
      <c r="AU33" s="94"/>
      <c r="AV33" s="98"/>
      <c r="AW33" s="52"/>
      <c r="AX33" s="53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</row>
    <row r="34" spans="1:61" s="51" customFormat="1" ht="22.5" customHeigh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125"/>
      <c r="AJ34" s="67"/>
      <c r="AK34" s="67"/>
      <c r="AL34" s="66"/>
      <c r="AM34" s="66"/>
      <c r="AN34" s="66"/>
      <c r="AO34" s="66"/>
      <c r="AP34" s="66"/>
      <c r="AQ34" s="66"/>
      <c r="AR34" s="74"/>
      <c r="AS34" s="23"/>
      <c r="AT34" s="23"/>
      <c r="AU34" s="94"/>
      <c r="AV34" s="98"/>
      <c r="AW34" s="52"/>
      <c r="AX34" s="53">
        <f>AU34*AW34</f>
        <v>0</v>
      </c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</row>
  </sheetData>
  <sheetProtection selectLockedCells="1" selectUnlockedCells="1"/>
  <mergeCells count="100">
    <mergeCell ref="X25:Z25"/>
    <mergeCell ref="A1:L1"/>
    <mergeCell ref="P1:AD1"/>
    <mergeCell ref="AE24:AG24"/>
    <mergeCell ref="AF23:AG23"/>
    <mergeCell ref="V16:Z16"/>
    <mergeCell ref="O17:O24"/>
    <mergeCell ref="A17:A24"/>
    <mergeCell ref="A2:A4"/>
    <mergeCell ref="B2:E2"/>
    <mergeCell ref="AR8:AR18"/>
    <mergeCell ref="AR19:AR26"/>
    <mergeCell ref="H17:H24"/>
    <mergeCell ref="O16:S16"/>
    <mergeCell ref="M25:N25"/>
    <mergeCell ref="C25:E25"/>
    <mergeCell ref="AC17:AC24"/>
    <mergeCell ref="V17:V24"/>
    <mergeCell ref="T25:U25"/>
    <mergeCell ref="V25:V31"/>
    <mergeCell ref="X27:Z27"/>
    <mergeCell ref="C28:E28"/>
    <mergeCell ref="X29:Z29"/>
    <mergeCell ref="AD2:AG2"/>
    <mergeCell ref="AD4:AG4"/>
    <mergeCell ref="V6:V15"/>
    <mergeCell ref="C27:E27"/>
    <mergeCell ref="J27:L27"/>
    <mergeCell ref="C29:E29"/>
    <mergeCell ref="V5:Z5"/>
    <mergeCell ref="AC5:AG5"/>
    <mergeCell ref="O6:O15"/>
    <mergeCell ref="A5:E5"/>
    <mergeCell ref="H5:L5"/>
    <mergeCell ref="O5:S5"/>
    <mergeCell ref="AD10:AG10"/>
    <mergeCell ref="B4:E4"/>
    <mergeCell ref="I4:L4"/>
    <mergeCell ref="P4:S4"/>
    <mergeCell ref="I2:L2"/>
    <mergeCell ref="P2:S2"/>
    <mergeCell ref="V2:V4"/>
    <mergeCell ref="H2:H4"/>
    <mergeCell ref="W2:Z2"/>
    <mergeCell ref="AC2:AC4"/>
    <mergeCell ref="F25:G25"/>
    <mergeCell ref="H25:H31"/>
    <mergeCell ref="J25:L25"/>
    <mergeCell ref="J29:L29"/>
    <mergeCell ref="Q28:S28"/>
    <mergeCell ref="X28:Z28"/>
    <mergeCell ref="O2:O4"/>
    <mergeCell ref="W4:Z4"/>
    <mergeCell ref="AH25:AI25"/>
    <mergeCell ref="C26:E26"/>
    <mergeCell ref="J26:L26"/>
    <mergeCell ref="Q26:S26"/>
    <mergeCell ref="X26:Z26"/>
    <mergeCell ref="AE26:AG26"/>
    <mergeCell ref="Q25:S25"/>
    <mergeCell ref="AE25:AG25"/>
    <mergeCell ref="AA25:AB25"/>
    <mergeCell ref="AC25:AC31"/>
    <mergeCell ref="A33:AH33"/>
    <mergeCell ref="AE29:AG29"/>
    <mergeCell ref="C30:E30"/>
    <mergeCell ref="J30:L30"/>
    <mergeCell ref="Q30:S30"/>
    <mergeCell ref="X30:Z30"/>
    <mergeCell ref="AE30:AG30"/>
    <mergeCell ref="O25:O31"/>
    <mergeCell ref="AE28:AG28"/>
    <mergeCell ref="Q27:S27"/>
    <mergeCell ref="A25:A31"/>
    <mergeCell ref="AE27:AG27"/>
    <mergeCell ref="J28:L28"/>
    <mergeCell ref="A34:AH34"/>
    <mergeCell ref="A6:A15"/>
    <mergeCell ref="H6:H15"/>
    <mergeCell ref="H16:L16"/>
    <mergeCell ref="A16:E16"/>
    <mergeCell ref="AC6:AC15"/>
    <mergeCell ref="AC16:AG16"/>
    <mergeCell ref="AM5:AM14"/>
    <mergeCell ref="AM15:AQ15"/>
    <mergeCell ref="AM16:AM23"/>
    <mergeCell ref="AM24:AM30"/>
    <mergeCell ref="AO24:AQ24"/>
    <mergeCell ref="AO25:AQ25"/>
    <mergeCell ref="AO26:AQ26"/>
    <mergeCell ref="AO27:AQ27"/>
    <mergeCell ref="AO28:AQ28"/>
    <mergeCell ref="AO29:AQ29"/>
    <mergeCell ref="Q29:S29"/>
    <mergeCell ref="AO30:AQ30"/>
    <mergeCell ref="C31:E31"/>
    <mergeCell ref="J31:L31"/>
    <mergeCell ref="Q31:S31"/>
    <mergeCell ref="AE31:AG31"/>
    <mergeCell ref="X31:Z31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K34"/>
  <sheetViews>
    <sheetView view="pageBreakPreview" zoomScaleNormal="50" zoomScaleSheetLayoutView="100" zoomScalePageLayoutView="0" workbookViewId="0" topLeftCell="N2">
      <selection activeCell="AA19" sqref="AA19"/>
    </sheetView>
  </sheetViews>
  <sheetFormatPr defaultColWidth="6.125" defaultRowHeight="22.5" customHeight="1"/>
  <cols>
    <col min="1" max="1" width="3.625" style="68" customWidth="1"/>
    <col min="2" max="2" width="20.50390625" style="69" bestFit="1" customWidth="1"/>
    <col min="3" max="3" width="6.125" style="69" customWidth="1"/>
    <col min="4" max="5" width="5.375" style="69" customWidth="1"/>
    <col min="6" max="6" width="6.125" style="70" customWidth="1"/>
    <col min="7" max="7" width="6.125" style="71" customWidth="1"/>
    <col min="8" max="8" width="3.625" style="68" customWidth="1"/>
    <col min="9" max="9" width="19.25390625" style="69" customWidth="1"/>
    <col min="10" max="10" width="6.125" style="69" customWidth="1"/>
    <col min="11" max="12" width="5.375" style="69" customWidth="1"/>
    <col min="13" max="13" width="5.50390625" style="70" customWidth="1"/>
    <col min="14" max="14" width="8.50390625" style="71" customWidth="1"/>
    <col min="15" max="15" width="3.625" style="68" customWidth="1"/>
    <col min="16" max="16" width="16.125" style="69" customWidth="1"/>
    <col min="17" max="17" width="6.125" style="69" customWidth="1"/>
    <col min="18" max="19" width="5.375" style="69" customWidth="1"/>
    <col min="20" max="20" width="6.125" style="70" customWidth="1"/>
    <col min="21" max="21" width="6.125" style="71" customWidth="1"/>
    <col min="22" max="22" width="3.625" style="72" customWidth="1"/>
    <col min="23" max="23" width="15.625" style="69" customWidth="1"/>
    <col min="24" max="24" width="6.125" style="69" customWidth="1"/>
    <col min="25" max="26" width="5.375" style="69" customWidth="1"/>
    <col min="27" max="27" width="5.875" style="70" customWidth="1"/>
    <col min="28" max="28" width="6.125" style="71" customWidth="1"/>
    <col min="29" max="29" width="3.625" style="68" customWidth="1"/>
    <col min="30" max="30" width="15.25390625" style="69" customWidth="1"/>
    <col min="31" max="31" width="6.125" style="69" customWidth="1"/>
    <col min="32" max="33" width="5.375" style="69" customWidth="1"/>
    <col min="34" max="34" width="6.125" style="73" customWidth="1"/>
    <col min="35" max="35" width="6.125" style="71" customWidth="1"/>
    <col min="36" max="36" width="8.00390625" style="74" bestFit="1" customWidth="1"/>
    <col min="37" max="37" width="6.25390625" style="74" bestFit="1" customWidth="1"/>
    <col min="38" max="43" width="6.125" style="74" customWidth="1"/>
    <col min="44" max="45" width="6.25390625" style="74" bestFit="1" customWidth="1"/>
    <col min="46" max="51" width="6.125" style="74" customWidth="1"/>
    <col min="52" max="52" width="6.25390625" style="74" bestFit="1" customWidth="1"/>
    <col min="53" max="16384" width="6.125" style="74" customWidth="1"/>
  </cols>
  <sheetData>
    <row r="1" spans="1:35" s="93" customFormat="1" ht="30" customHeight="1">
      <c r="A1" s="295" t="s">
        <v>224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9">
        <f>'[1]第五周'!$O$1</f>
        <v>6</v>
      </c>
      <c r="N1" s="240"/>
      <c r="O1" s="241">
        <f>'第二週'!O1+1</f>
        <v>13</v>
      </c>
      <c r="P1" s="296" t="s">
        <v>225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335">
        <v>60</v>
      </c>
      <c r="AF1" s="335"/>
      <c r="AG1" s="335"/>
      <c r="AH1" s="129"/>
      <c r="AI1" s="130"/>
    </row>
    <row r="2" spans="1:35" s="41" customFormat="1" ht="18.75" customHeight="1">
      <c r="A2" s="337" t="s">
        <v>25</v>
      </c>
      <c r="B2" s="340">
        <f>'第二週'!B2+7</f>
        <v>44333</v>
      </c>
      <c r="C2" s="340"/>
      <c r="D2" s="340"/>
      <c r="E2" s="340"/>
      <c r="F2" s="131"/>
      <c r="G2" s="132"/>
      <c r="H2" s="331" t="s">
        <v>25</v>
      </c>
      <c r="I2" s="334">
        <f>B2+1</f>
        <v>44334</v>
      </c>
      <c r="J2" s="334"/>
      <c r="K2" s="334"/>
      <c r="L2" s="334"/>
      <c r="M2" s="133"/>
      <c r="N2" s="134"/>
      <c r="O2" s="331" t="s">
        <v>25</v>
      </c>
      <c r="P2" s="346">
        <f>I2+1</f>
        <v>44335</v>
      </c>
      <c r="Q2" s="346"/>
      <c r="R2" s="346"/>
      <c r="S2" s="346"/>
      <c r="T2" s="135"/>
      <c r="U2" s="136"/>
      <c r="V2" s="331" t="s">
        <v>25</v>
      </c>
      <c r="W2" s="332">
        <f>P2+1</f>
        <v>44336</v>
      </c>
      <c r="X2" s="332"/>
      <c r="Y2" s="332"/>
      <c r="Z2" s="332"/>
      <c r="AA2" s="137"/>
      <c r="AB2" s="138"/>
      <c r="AC2" s="337" t="s">
        <v>25</v>
      </c>
      <c r="AD2" s="347">
        <f>W2+1</f>
        <v>44337</v>
      </c>
      <c r="AE2" s="347"/>
      <c r="AF2" s="347"/>
      <c r="AG2" s="348"/>
      <c r="AH2" s="139"/>
      <c r="AI2" s="140"/>
    </row>
    <row r="3" spans="1:35" s="41" customFormat="1" ht="18.75" customHeight="1">
      <c r="A3" s="338"/>
      <c r="B3" s="42" t="s">
        <v>91</v>
      </c>
      <c r="C3" s="42" t="s">
        <v>27</v>
      </c>
      <c r="D3" s="43" t="s">
        <v>28</v>
      </c>
      <c r="E3" s="43"/>
      <c r="F3" s="44" t="s">
        <v>30</v>
      </c>
      <c r="G3" s="42" t="s">
        <v>31</v>
      </c>
      <c r="H3" s="290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2" t="s">
        <v>31</v>
      </c>
      <c r="O3" s="290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2" t="s">
        <v>31</v>
      </c>
      <c r="V3" s="290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338"/>
      <c r="AD3" s="42" t="s">
        <v>26</v>
      </c>
      <c r="AE3" s="42" t="s">
        <v>27</v>
      </c>
      <c r="AF3" s="49" t="s">
        <v>28</v>
      </c>
      <c r="AG3" s="141" t="s">
        <v>29</v>
      </c>
      <c r="AH3" s="142" t="s">
        <v>30</v>
      </c>
      <c r="AI3" s="143" t="s">
        <v>31</v>
      </c>
    </row>
    <row r="4" spans="1:35" s="51" customFormat="1" ht="18.75" customHeight="1" hidden="1">
      <c r="A4" s="338"/>
      <c r="B4" s="287" t="s">
        <v>32</v>
      </c>
      <c r="C4" s="287"/>
      <c r="D4" s="287"/>
      <c r="E4" s="287"/>
      <c r="F4" s="46"/>
      <c r="G4" s="47"/>
      <c r="H4" s="290"/>
      <c r="I4" s="287" t="s">
        <v>33</v>
      </c>
      <c r="J4" s="287"/>
      <c r="K4" s="287"/>
      <c r="L4" s="287"/>
      <c r="M4" s="46"/>
      <c r="N4" s="47"/>
      <c r="O4" s="290"/>
      <c r="P4" s="287" t="s">
        <v>34</v>
      </c>
      <c r="Q4" s="287"/>
      <c r="R4" s="287"/>
      <c r="S4" s="287"/>
      <c r="T4" s="44"/>
      <c r="U4" s="43"/>
      <c r="V4" s="290"/>
      <c r="W4" s="287" t="s">
        <v>35</v>
      </c>
      <c r="X4" s="287"/>
      <c r="Y4" s="287"/>
      <c r="Z4" s="287"/>
      <c r="AA4" s="46"/>
      <c r="AB4" s="48"/>
      <c r="AC4" s="339"/>
      <c r="AD4" s="349" t="s">
        <v>36</v>
      </c>
      <c r="AE4" s="349"/>
      <c r="AF4" s="349"/>
      <c r="AG4" s="350"/>
      <c r="AH4" s="144"/>
      <c r="AI4" s="47"/>
    </row>
    <row r="5" spans="1:43" s="51" customFormat="1" ht="18.75" customHeight="1">
      <c r="A5" s="336" t="s">
        <v>37</v>
      </c>
      <c r="B5" s="269"/>
      <c r="C5" s="269"/>
      <c r="D5" s="269"/>
      <c r="E5" s="269"/>
      <c r="F5" s="88"/>
      <c r="G5" s="89"/>
      <c r="H5" s="268" t="s">
        <v>37</v>
      </c>
      <c r="I5" s="269"/>
      <c r="J5" s="269"/>
      <c r="K5" s="269"/>
      <c r="L5" s="269"/>
      <c r="M5" s="88"/>
      <c r="N5" s="89"/>
      <c r="O5" s="268" t="s">
        <v>37</v>
      </c>
      <c r="P5" s="269"/>
      <c r="Q5" s="269"/>
      <c r="R5" s="269"/>
      <c r="S5" s="269"/>
      <c r="T5" s="88"/>
      <c r="U5" s="89"/>
      <c r="V5" s="268" t="s">
        <v>37</v>
      </c>
      <c r="W5" s="269"/>
      <c r="X5" s="269"/>
      <c r="Y5" s="269"/>
      <c r="Z5" s="269"/>
      <c r="AA5" s="88"/>
      <c r="AB5" s="90"/>
      <c r="AC5" s="351" t="s">
        <v>37</v>
      </c>
      <c r="AD5" s="352"/>
      <c r="AE5" s="352"/>
      <c r="AF5" s="352"/>
      <c r="AG5" s="353"/>
      <c r="AH5" s="46"/>
      <c r="AI5" s="47"/>
      <c r="AM5" s="271" t="s">
        <v>106</v>
      </c>
      <c r="AN5" s="23" t="s">
        <v>104</v>
      </c>
      <c r="AO5" s="23">
        <v>16</v>
      </c>
      <c r="AP5" s="76">
        <f>ROUND($AE$1*AO5/1000,1)</f>
        <v>1</v>
      </c>
      <c r="AQ5" s="75" t="s">
        <v>0</v>
      </c>
    </row>
    <row r="6" spans="1:43" s="51" customFormat="1" ht="18.75" customHeight="1">
      <c r="A6" s="297" t="s">
        <v>229</v>
      </c>
      <c r="B6" s="221" t="s">
        <v>207</v>
      </c>
      <c r="C6" s="23">
        <v>20</v>
      </c>
      <c r="D6" s="23">
        <f>ROUND($AE$1*C6/1000,1)</f>
        <v>1.2</v>
      </c>
      <c r="E6" s="23" t="s">
        <v>0</v>
      </c>
      <c r="F6" s="216">
        <v>240</v>
      </c>
      <c r="G6" s="53">
        <f aca="true" t="shared" si="0" ref="G6:G24">D6*F6</f>
        <v>288</v>
      </c>
      <c r="H6" s="271" t="s">
        <v>180</v>
      </c>
      <c r="I6" s="23" t="s">
        <v>208</v>
      </c>
      <c r="J6" s="23">
        <v>0.8</v>
      </c>
      <c r="K6" s="76">
        <v>6</v>
      </c>
      <c r="L6" s="76" t="s">
        <v>21</v>
      </c>
      <c r="M6" s="216">
        <v>50</v>
      </c>
      <c r="N6" s="53">
        <f aca="true" t="shared" si="1" ref="N6:N24">K6*M6</f>
        <v>300</v>
      </c>
      <c r="O6" s="333" t="s">
        <v>157</v>
      </c>
      <c r="P6" s="54" t="s">
        <v>12</v>
      </c>
      <c r="Q6" s="54">
        <v>50</v>
      </c>
      <c r="R6" s="76" t="s">
        <v>139</v>
      </c>
      <c r="S6" s="76" t="s">
        <v>0</v>
      </c>
      <c r="T6" s="216"/>
      <c r="U6" s="53"/>
      <c r="V6" s="271" t="s">
        <v>227</v>
      </c>
      <c r="W6" s="54" t="s">
        <v>72</v>
      </c>
      <c r="X6" s="54">
        <v>2</v>
      </c>
      <c r="Y6" s="54">
        <f>ROUND($AE$1*X6/1000,1)</f>
        <v>0.1</v>
      </c>
      <c r="Z6" s="54" t="s">
        <v>2</v>
      </c>
      <c r="AA6" s="216">
        <v>82</v>
      </c>
      <c r="AB6" s="53">
        <f aca="true" t="shared" si="2" ref="AB6:AB24">Y6*AA6</f>
        <v>8.200000000000001</v>
      </c>
      <c r="AC6" s="271" t="s">
        <v>151</v>
      </c>
      <c r="AD6" s="54" t="s">
        <v>152</v>
      </c>
      <c r="AE6" s="54">
        <v>20</v>
      </c>
      <c r="AF6" s="76">
        <f>ROUND($AE$1*AE6/1000,1)</f>
        <v>1.2</v>
      </c>
      <c r="AG6" s="75" t="s">
        <v>0</v>
      </c>
      <c r="AH6" s="216">
        <v>450</v>
      </c>
      <c r="AI6" s="53">
        <f>AF6*AH6</f>
        <v>540</v>
      </c>
      <c r="AM6" s="272"/>
      <c r="AN6" s="23" t="s">
        <v>72</v>
      </c>
      <c r="AO6" s="23">
        <v>1.5</v>
      </c>
      <c r="AP6" s="76">
        <f aca="true" t="shared" si="3" ref="AP6:AP11">ROUND($AE$1*AO6/1000,1)</f>
        <v>0.1</v>
      </c>
      <c r="AQ6" s="75" t="s">
        <v>0</v>
      </c>
    </row>
    <row r="7" spans="1:43" s="51" customFormat="1" ht="18.75" customHeight="1">
      <c r="A7" s="298"/>
      <c r="B7" s="23" t="s">
        <v>93</v>
      </c>
      <c r="C7" s="23">
        <v>1</v>
      </c>
      <c r="D7" s="23" t="s">
        <v>22</v>
      </c>
      <c r="E7" s="23" t="s">
        <v>0</v>
      </c>
      <c r="F7" s="216"/>
      <c r="G7" s="53"/>
      <c r="H7" s="272"/>
      <c r="I7" s="23" t="s">
        <v>202</v>
      </c>
      <c r="J7" s="23">
        <v>1</v>
      </c>
      <c r="K7" s="76">
        <v>4</v>
      </c>
      <c r="L7" s="76" t="s">
        <v>23</v>
      </c>
      <c r="M7" s="216">
        <v>58</v>
      </c>
      <c r="N7" s="53">
        <f t="shared" si="1"/>
        <v>232</v>
      </c>
      <c r="O7" s="333"/>
      <c r="P7" s="23" t="s">
        <v>174</v>
      </c>
      <c r="Q7" s="23">
        <v>15</v>
      </c>
      <c r="R7" s="76" t="s">
        <v>139</v>
      </c>
      <c r="S7" s="76" t="s">
        <v>0</v>
      </c>
      <c r="T7" s="216"/>
      <c r="U7" s="53"/>
      <c r="V7" s="272"/>
      <c r="W7" s="54" t="s">
        <v>179</v>
      </c>
      <c r="X7" s="54">
        <v>30</v>
      </c>
      <c r="Y7" s="54">
        <f>ROUND($AE$1*X7/600,1)</f>
        <v>3</v>
      </c>
      <c r="Z7" s="54" t="s">
        <v>21</v>
      </c>
      <c r="AA7" s="216">
        <v>66</v>
      </c>
      <c r="AB7" s="53">
        <f t="shared" si="2"/>
        <v>198</v>
      </c>
      <c r="AC7" s="272"/>
      <c r="AD7" s="54" t="s">
        <v>81</v>
      </c>
      <c r="AE7" s="54">
        <v>0.5</v>
      </c>
      <c r="AF7" s="76" t="s">
        <v>22</v>
      </c>
      <c r="AG7" s="75" t="s">
        <v>0</v>
      </c>
      <c r="AH7" s="216"/>
      <c r="AI7" s="53"/>
      <c r="AM7" s="272"/>
      <c r="AN7" s="153" t="s">
        <v>24</v>
      </c>
      <c r="AO7" s="147">
        <v>20</v>
      </c>
      <c r="AP7" s="76">
        <f t="shared" si="3"/>
        <v>1.2</v>
      </c>
      <c r="AQ7" s="75" t="s">
        <v>0</v>
      </c>
    </row>
    <row r="8" spans="1:43" s="51" customFormat="1" ht="18.75" customHeight="1">
      <c r="A8" s="298"/>
      <c r="B8" s="23" t="s">
        <v>72</v>
      </c>
      <c r="C8" s="23">
        <v>1</v>
      </c>
      <c r="D8" s="23">
        <f>ROUND($AE$1*C8/1000,1)</f>
        <v>0.1</v>
      </c>
      <c r="E8" s="23" t="s">
        <v>0</v>
      </c>
      <c r="F8" s="216">
        <v>82</v>
      </c>
      <c r="G8" s="53">
        <f t="shared" si="0"/>
        <v>8.200000000000001</v>
      </c>
      <c r="H8" s="272"/>
      <c r="I8" s="23" t="s">
        <v>161</v>
      </c>
      <c r="J8" s="23">
        <v>12</v>
      </c>
      <c r="K8" s="76">
        <v>2</v>
      </c>
      <c r="L8" s="76" t="s">
        <v>49</v>
      </c>
      <c r="M8" s="216">
        <v>55</v>
      </c>
      <c r="N8" s="53">
        <f t="shared" si="1"/>
        <v>110</v>
      </c>
      <c r="O8" s="333"/>
      <c r="P8" s="23" t="s">
        <v>158</v>
      </c>
      <c r="Q8" s="23">
        <v>16</v>
      </c>
      <c r="R8" s="23">
        <f>ROUND($AE$1*Q8/1000,1)</f>
        <v>1</v>
      </c>
      <c r="S8" s="76" t="s">
        <v>0</v>
      </c>
      <c r="T8" s="216">
        <v>41</v>
      </c>
      <c r="U8" s="53">
        <f aca="true" t="shared" si="4" ref="U8:U24">R8*T8</f>
        <v>41</v>
      </c>
      <c r="V8" s="272"/>
      <c r="W8" s="54" t="s">
        <v>226</v>
      </c>
      <c r="X8" s="54">
        <v>15</v>
      </c>
      <c r="Y8" s="54">
        <f>ROUND($AE$1*X8/1000,1)</f>
        <v>0.9</v>
      </c>
      <c r="Z8" s="54" t="s">
        <v>2</v>
      </c>
      <c r="AA8" s="216">
        <v>174</v>
      </c>
      <c r="AB8" s="53">
        <f t="shared" si="2"/>
        <v>156.6</v>
      </c>
      <c r="AC8" s="272"/>
      <c r="AD8" s="54" t="s">
        <v>96</v>
      </c>
      <c r="AE8" s="54">
        <v>39</v>
      </c>
      <c r="AF8" s="76">
        <f>ROUND($AE$1*AE8/1000,1)</f>
        <v>2.3</v>
      </c>
      <c r="AG8" s="75" t="s">
        <v>0</v>
      </c>
      <c r="AH8" s="216">
        <v>50</v>
      </c>
      <c r="AI8" s="53">
        <f aca="true" t="shared" si="5" ref="AI8:AI24">AF8*AH8</f>
        <v>114.99999999999999</v>
      </c>
      <c r="AM8" s="272"/>
      <c r="AN8" s="23" t="s">
        <v>70</v>
      </c>
      <c r="AO8" s="23">
        <v>5</v>
      </c>
      <c r="AP8" s="76">
        <f t="shared" si="3"/>
        <v>0.3</v>
      </c>
      <c r="AQ8" s="76" t="s">
        <v>0</v>
      </c>
    </row>
    <row r="9" spans="1:43" s="51" customFormat="1" ht="18.75" customHeight="1">
      <c r="A9" s="298"/>
      <c r="B9" s="23" t="s">
        <v>178</v>
      </c>
      <c r="C9" s="23">
        <v>2</v>
      </c>
      <c r="D9" s="23" t="s">
        <v>22</v>
      </c>
      <c r="E9" s="23" t="s">
        <v>0</v>
      </c>
      <c r="F9" s="216"/>
      <c r="G9" s="53"/>
      <c r="H9" s="272"/>
      <c r="I9" s="243" t="s">
        <v>211</v>
      </c>
      <c r="J9" s="244"/>
      <c r="K9" s="222">
        <v>4</v>
      </c>
      <c r="L9" s="245" t="s">
        <v>21</v>
      </c>
      <c r="M9" s="216"/>
      <c r="N9" s="53">
        <f t="shared" si="1"/>
        <v>0</v>
      </c>
      <c r="O9" s="333"/>
      <c r="P9" s="23" t="s">
        <v>65</v>
      </c>
      <c r="Q9" s="23">
        <v>8</v>
      </c>
      <c r="R9" s="23">
        <f>ROUND($AE$1*Q9/1000,1)</f>
        <v>0.5</v>
      </c>
      <c r="S9" s="76" t="s">
        <v>0</v>
      </c>
      <c r="T9" s="216">
        <v>31</v>
      </c>
      <c r="U9" s="53">
        <f t="shared" si="4"/>
        <v>15.5</v>
      </c>
      <c r="V9" s="272"/>
      <c r="W9" s="54" t="s">
        <v>39</v>
      </c>
      <c r="X9" s="54">
        <v>20</v>
      </c>
      <c r="Y9" s="54">
        <f>ROUND($AE$1*X9/1000,1)</f>
        <v>1.2</v>
      </c>
      <c r="Z9" s="54" t="s">
        <v>2</v>
      </c>
      <c r="AA9" s="216">
        <v>73</v>
      </c>
      <c r="AB9" s="53">
        <f t="shared" si="2"/>
        <v>87.6</v>
      </c>
      <c r="AC9" s="272"/>
      <c r="AD9" s="54" t="s">
        <v>205</v>
      </c>
      <c r="AE9" s="54">
        <v>22</v>
      </c>
      <c r="AF9" s="76">
        <v>4</v>
      </c>
      <c r="AG9" s="75" t="s">
        <v>21</v>
      </c>
      <c r="AH9" s="216">
        <v>24</v>
      </c>
      <c r="AI9" s="53">
        <f t="shared" si="5"/>
        <v>96</v>
      </c>
      <c r="AM9" s="272"/>
      <c r="AN9" s="23" t="s">
        <v>103</v>
      </c>
      <c r="AO9" s="23">
        <v>5</v>
      </c>
      <c r="AP9" s="76">
        <f t="shared" si="3"/>
        <v>0.3</v>
      </c>
      <c r="AQ9" s="76" t="s">
        <v>0</v>
      </c>
    </row>
    <row r="10" spans="1:46" s="51" customFormat="1" ht="18.75" customHeight="1">
      <c r="A10" s="298"/>
      <c r="B10" s="23" t="s">
        <v>222</v>
      </c>
      <c r="C10" s="23">
        <v>34</v>
      </c>
      <c r="D10" s="23">
        <f>ROUND($AE$1*C10/1000,1)</f>
        <v>2</v>
      </c>
      <c r="E10" s="23" t="s">
        <v>0</v>
      </c>
      <c r="F10" s="216">
        <v>30</v>
      </c>
      <c r="G10" s="53">
        <f t="shared" si="0"/>
        <v>60</v>
      </c>
      <c r="H10" s="272"/>
      <c r="I10" s="149"/>
      <c r="J10" s="54"/>
      <c r="K10" s="76"/>
      <c r="L10" s="76"/>
      <c r="M10" s="216"/>
      <c r="N10" s="53">
        <f t="shared" si="1"/>
        <v>0</v>
      </c>
      <c r="O10" s="333"/>
      <c r="P10" s="23" t="s">
        <v>133</v>
      </c>
      <c r="Q10" s="23">
        <v>8</v>
      </c>
      <c r="R10" s="23">
        <f>ROUND($AE$1*Q10/1000,1)</f>
        <v>0.5</v>
      </c>
      <c r="S10" s="76" t="s">
        <v>0</v>
      </c>
      <c r="T10" s="216">
        <v>105</v>
      </c>
      <c r="U10" s="53">
        <f t="shared" si="4"/>
        <v>52.5</v>
      </c>
      <c r="V10" s="272"/>
      <c r="W10" s="54" t="s">
        <v>1</v>
      </c>
      <c r="X10" s="54">
        <v>20</v>
      </c>
      <c r="Y10" s="54">
        <f>ROUND($AE$1*X10/1000,1)</f>
        <v>1.2</v>
      </c>
      <c r="Z10" s="54" t="s">
        <v>2</v>
      </c>
      <c r="AA10" s="216">
        <v>50</v>
      </c>
      <c r="AB10" s="53">
        <f t="shared" si="2"/>
        <v>60</v>
      </c>
      <c r="AC10" s="272"/>
      <c r="AD10" s="54" t="s">
        <v>39</v>
      </c>
      <c r="AE10" s="54">
        <v>10</v>
      </c>
      <c r="AF10" s="76">
        <f>ROUND($AE$1*AE10/1000,1)</f>
        <v>0.6</v>
      </c>
      <c r="AG10" s="75" t="s">
        <v>0</v>
      </c>
      <c r="AH10" s="216">
        <v>73</v>
      </c>
      <c r="AI10" s="53">
        <f t="shared" si="5"/>
        <v>43.8</v>
      </c>
      <c r="AM10" s="272"/>
      <c r="AN10" s="23" t="s">
        <v>105</v>
      </c>
      <c r="AO10" s="23">
        <v>50</v>
      </c>
      <c r="AP10" s="76">
        <f t="shared" si="3"/>
        <v>3</v>
      </c>
      <c r="AQ10" s="76" t="s">
        <v>0</v>
      </c>
      <c r="AR10" s="23">
        <v>62</v>
      </c>
      <c r="AS10" s="76">
        <v>0.9</v>
      </c>
      <c r="AT10" s="75" t="s">
        <v>0</v>
      </c>
    </row>
    <row r="11" spans="1:46" s="51" customFormat="1" ht="18.75" customHeight="1">
      <c r="A11" s="298"/>
      <c r="B11" s="23" t="s">
        <v>1</v>
      </c>
      <c r="C11" s="23">
        <v>30</v>
      </c>
      <c r="D11" s="23">
        <f>ROUND($AE$1*C11/1000,1)</f>
        <v>1.8</v>
      </c>
      <c r="E11" s="23" t="s">
        <v>0</v>
      </c>
      <c r="F11" s="216">
        <v>50</v>
      </c>
      <c r="G11" s="53">
        <f t="shared" si="0"/>
        <v>90</v>
      </c>
      <c r="H11" s="272"/>
      <c r="I11" s="149" t="s">
        <v>209</v>
      </c>
      <c r="J11" s="79">
        <v>33</v>
      </c>
      <c r="K11" s="94">
        <f>ROUND($AE$1*J11/1000,1)</f>
        <v>2</v>
      </c>
      <c r="L11" s="79" t="s">
        <v>49</v>
      </c>
      <c r="M11" s="216">
        <v>39</v>
      </c>
      <c r="N11" s="53">
        <f t="shared" si="1"/>
        <v>78</v>
      </c>
      <c r="O11" s="333"/>
      <c r="P11" s="23" t="s">
        <v>159</v>
      </c>
      <c r="Q11" s="23">
        <v>33</v>
      </c>
      <c r="R11" s="23">
        <f>ROUND($AE$1*Q11/1000,1)</f>
        <v>2</v>
      </c>
      <c r="S11" s="76" t="s">
        <v>0</v>
      </c>
      <c r="T11" s="216">
        <v>50</v>
      </c>
      <c r="U11" s="53">
        <f t="shared" si="4"/>
        <v>100</v>
      </c>
      <c r="V11" s="272"/>
      <c r="W11" s="54" t="s">
        <v>228</v>
      </c>
      <c r="X11" s="54"/>
      <c r="Y11" s="23"/>
      <c r="Z11" s="76"/>
      <c r="AA11" s="216"/>
      <c r="AB11" s="53">
        <f t="shared" si="2"/>
        <v>0</v>
      </c>
      <c r="AC11" s="272"/>
      <c r="AD11" s="54" t="s">
        <v>64</v>
      </c>
      <c r="AE11" s="54">
        <v>3.5</v>
      </c>
      <c r="AF11" s="76">
        <f>ROUND($AE$1*AE11/1000,1)</f>
        <v>0.2</v>
      </c>
      <c r="AG11" s="75" t="s">
        <v>0</v>
      </c>
      <c r="AH11" s="216">
        <v>31</v>
      </c>
      <c r="AI11" s="53">
        <f t="shared" si="5"/>
        <v>6.2</v>
      </c>
      <c r="AM11" s="272"/>
      <c r="AN11" s="23" t="s">
        <v>1</v>
      </c>
      <c r="AO11" s="23">
        <v>20</v>
      </c>
      <c r="AP11" s="76">
        <f t="shared" si="3"/>
        <v>1.2</v>
      </c>
      <c r="AQ11" s="76" t="s">
        <v>0</v>
      </c>
      <c r="AR11" s="23">
        <v>23</v>
      </c>
      <c r="AS11" s="76">
        <v>1.5</v>
      </c>
      <c r="AT11" s="75" t="s">
        <v>0</v>
      </c>
    </row>
    <row r="12" spans="1:46" s="41" customFormat="1" ht="18.75" customHeight="1">
      <c r="A12" s="298"/>
      <c r="B12" s="23"/>
      <c r="C12" s="23"/>
      <c r="D12" s="23"/>
      <c r="E12" s="23"/>
      <c r="F12" s="216"/>
      <c r="G12" s="53">
        <f t="shared" si="0"/>
        <v>0</v>
      </c>
      <c r="H12" s="272"/>
      <c r="I12" s="58" t="s">
        <v>170</v>
      </c>
      <c r="J12" s="79">
        <v>100</v>
      </c>
      <c r="K12" s="94">
        <f>ROUND($AE$1*J12/2000,1)</f>
        <v>3</v>
      </c>
      <c r="L12" s="79" t="s">
        <v>49</v>
      </c>
      <c r="M12" s="216">
        <v>170</v>
      </c>
      <c r="N12" s="53">
        <f t="shared" si="1"/>
        <v>510</v>
      </c>
      <c r="O12" s="333"/>
      <c r="P12" s="23" t="s">
        <v>123</v>
      </c>
      <c r="Q12" s="23">
        <v>15</v>
      </c>
      <c r="R12" s="76">
        <v>1</v>
      </c>
      <c r="S12" s="76" t="s">
        <v>116</v>
      </c>
      <c r="T12" s="216">
        <v>15.5</v>
      </c>
      <c r="U12" s="53">
        <f t="shared" si="4"/>
        <v>15.5</v>
      </c>
      <c r="V12" s="272"/>
      <c r="W12" s="54"/>
      <c r="X12" s="54"/>
      <c r="Y12" s="23"/>
      <c r="Z12" s="76"/>
      <c r="AA12" s="216"/>
      <c r="AB12" s="53">
        <f t="shared" si="2"/>
        <v>0</v>
      </c>
      <c r="AC12" s="272"/>
      <c r="AD12" s="54" t="s">
        <v>153</v>
      </c>
      <c r="AE12" s="54">
        <v>3.5</v>
      </c>
      <c r="AF12" s="76" t="s">
        <v>22</v>
      </c>
      <c r="AG12" s="75" t="s">
        <v>0</v>
      </c>
      <c r="AH12" s="216"/>
      <c r="AI12" s="53"/>
      <c r="AM12" s="272"/>
      <c r="AN12" s="23"/>
      <c r="AO12" s="23"/>
      <c r="AP12" s="76"/>
      <c r="AQ12" s="76"/>
      <c r="AR12" s="23">
        <v>1.5</v>
      </c>
      <c r="AS12" s="76">
        <v>0.1</v>
      </c>
      <c r="AT12" s="75" t="s">
        <v>0</v>
      </c>
    </row>
    <row r="13" spans="1:46" s="51" customFormat="1" ht="18.75" customHeight="1">
      <c r="A13" s="298"/>
      <c r="B13" s="23" t="s">
        <v>46</v>
      </c>
      <c r="C13" s="23">
        <v>60</v>
      </c>
      <c r="D13" s="23">
        <f>ROUND($AE$1*C13/1000,1)</f>
        <v>3.6</v>
      </c>
      <c r="E13" s="76" t="s">
        <v>0</v>
      </c>
      <c r="F13" s="216"/>
      <c r="G13" s="53">
        <f t="shared" si="0"/>
        <v>0</v>
      </c>
      <c r="H13" s="272"/>
      <c r="I13" s="23"/>
      <c r="J13" s="23"/>
      <c r="K13" s="76"/>
      <c r="L13" s="76"/>
      <c r="M13" s="216"/>
      <c r="N13" s="53">
        <f t="shared" si="1"/>
        <v>0</v>
      </c>
      <c r="O13" s="333"/>
      <c r="P13" s="54" t="s">
        <v>119</v>
      </c>
      <c r="Q13" s="54">
        <v>8</v>
      </c>
      <c r="R13" s="23">
        <f>ROUND($AE$1*Q13/1000,1)</f>
        <v>0.5</v>
      </c>
      <c r="S13" s="76" t="s">
        <v>0</v>
      </c>
      <c r="T13" s="216">
        <v>70</v>
      </c>
      <c r="U13" s="53">
        <f t="shared" si="4"/>
        <v>35</v>
      </c>
      <c r="V13" s="272"/>
      <c r="W13" s="54"/>
      <c r="X13" s="54"/>
      <c r="Y13" s="53"/>
      <c r="Z13" s="53"/>
      <c r="AA13" s="216"/>
      <c r="AB13" s="53">
        <f t="shared" si="2"/>
        <v>0</v>
      </c>
      <c r="AC13" s="272"/>
      <c r="AD13" s="54" t="s">
        <v>154</v>
      </c>
      <c r="AE13" s="54">
        <v>1.5</v>
      </c>
      <c r="AF13" s="76" t="s">
        <v>22</v>
      </c>
      <c r="AG13" s="75" t="s">
        <v>0</v>
      </c>
      <c r="AH13" s="216"/>
      <c r="AI13" s="53"/>
      <c r="AM13" s="272"/>
      <c r="AN13" s="81"/>
      <c r="AO13" s="60"/>
      <c r="AP13" s="76"/>
      <c r="AQ13" s="76"/>
      <c r="AR13" s="147">
        <v>18</v>
      </c>
      <c r="AS13" s="76">
        <v>1.5</v>
      </c>
      <c r="AT13" s="75" t="s">
        <v>0</v>
      </c>
    </row>
    <row r="14" spans="1:46" s="51" customFormat="1" ht="18.75" customHeight="1">
      <c r="A14" s="298"/>
      <c r="B14" s="149"/>
      <c r="C14" s="149"/>
      <c r="D14" s="94"/>
      <c r="E14" s="94"/>
      <c r="F14" s="216"/>
      <c r="G14" s="53">
        <f t="shared" si="0"/>
        <v>0</v>
      </c>
      <c r="H14" s="272"/>
      <c r="I14" s="54"/>
      <c r="J14" s="54"/>
      <c r="K14" s="76"/>
      <c r="L14" s="76"/>
      <c r="M14" s="216"/>
      <c r="N14" s="53">
        <f t="shared" si="1"/>
        <v>0</v>
      </c>
      <c r="O14" s="333"/>
      <c r="P14" s="54" t="s">
        <v>202</v>
      </c>
      <c r="Q14" s="54">
        <v>8</v>
      </c>
      <c r="R14" s="23">
        <v>1</v>
      </c>
      <c r="S14" s="76" t="s">
        <v>23</v>
      </c>
      <c r="T14" s="216">
        <v>58</v>
      </c>
      <c r="U14" s="53">
        <f t="shared" si="4"/>
        <v>58</v>
      </c>
      <c r="V14" s="272"/>
      <c r="W14" s="23" t="s">
        <v>13</v>
      </c>
      <c r="X14" s="23">
        <v>66</v>
      </c>
      <c r="Y14" s="23">
        <f>ROUND($AE$1*X14/2000,1)</f>
        <v>2</v>
      </c>
      <c r="Z14" s="53" t="s">
        <v>20</v>
      </c>
      <c r="AA14" s="216">
        <v>170</v>
      </c>
      <c r="AB14" s="53">
        <f t="shared" si="2"/>
        <v>340</v>
      </c>
      <c r="AC14" s="272"/>
      <c r="AD14" s="54" t="s">
        <v>155</v>
      </c>
      <c r="AE14" s="54">
        <v>1</v>
      </c>
      <c r="AF14" s="76">
        <v>1</v>
      </c>
      <c r="AG14" s="75" t="s">
        <v>156</v>
      </c>
      <c r="AH14" s="216">
        <v>10</v>
      </c>
      <c r="AI14" s="53">
        <f t="shared" si="5"/>
        <v>10</v>
      </c>
      <c r="AM14" s="272"/>
      <c r="AN14" s="60"/>
      <c r="AO14" s="60"/>
      <c r="AP14" s="76"/>
      <c r="AQ14" s="76"/>
      <c r="AR14" s="54">
        <v>19</v>
      </c>
      <c r="AS14" s="76">
        <v>1.2</v>
      </c>
      <c r="AT14" s="76" t="s">
        <v>0</v>
      </c>
    </row>
    <row r="15" spans="1:46" s="51" customFormat="1" ht="18.75" customHeight="1">
      <c r="A15" s="298"/>
      <c r="B15" s="149"/>
      <c r="C15" s="149"/>
      <c r="D15" s="94"/>
      <c r="E15" s="94"/>
      <c r="F15" s="216"/>
      <c r="G15" s="53">
        <f t="shared" si="0"/>
        <v>0</v>
      </c>
      <c r="H15" s="288"/>
      <c r="I15" s="54"/>
      <c r="J15" s="54"/>
      <c r="K15" s="76"/>
      <c r="L15" s="76"/>
      <c r="M15" s="216"/>
      <c r="N15" s="53">
        <f t="shared" si="1"/>
        <v>0</v>
      </c>
      <c r="O15" s="333"/>
      <c r="P15" s="54" t="s">
        <v>160</v>
      </c>
      <c r="Q15" s="23">
        <v>3.5</v>
      </c>
      <c r="R15" s="76" t="s">
        <v>139</v>
      </c>
      <c r="S15" s="76" t="s">
        <v>0</v>
      </c>
      <c r="T15" s="216"/>
      <c r="U15" s="53"/>
      <c r="V15" s="272"/>
      <c r="W15" s="23" t="s">
        <v>236</v>
      </c>
      <c r="X15" s="23">
        <v>66</v>
      </c>
      <c r="Y15" s="23">
        <f>ROUND($AE$1*X15/2000,1)</f>
        <v>2</v>
      </c>
      <c r="Z15" s="53" t="s">
        <v>20</v>
      </c>
      <c r="AA15" s="216">
        <v>70</v>
      </c>
      <c r="AB15" s="53">
        <f t="shared" si="2"/>
        <v>140</v>
      </c>
      <c r="AC15" s="272"/>
      <c r="AD15" s="54"/>
      <c r="AE15" s="54"/>
      <c r="AF15" s="76"/>
      <c r="AG15" s="75"/>
      <c r="AH15" s="216"/>
      <c r="AI15" s="53">
        <f t="shared" si="5"/>
        <v>0</v>
      </c>
      <c r="AM15" s="288"/>
      <c r="AN15" s="60"/>
      <c r="AO15" s="60"/>
      <c r="AP15" s="76"/>
      <c r="AQ15" s="76"/>
      <c r="AR15" s="23"/>
      <c r="AS15" s="76">
        <v>0.5</v>
      </c>
      <c r="AT15" s="76" t="s">
        <v>0</v>
      </c>
    </row>
    <row r="16" spans="1:46" s="51" customFormat="1" ht="18.75" customHeight="1">
      <c r="A16" s="259" t="s">
        <v>40</v>
      </c>
      <c r="B16" s="259"/>
      <c r="C16" s="259"/>
      <c r="D16" s="259"/>
      <c r="E16" s="259"/>
      <c r="F16" s="88"/>
      <c r="G16" s="89"/>
      <c r="H16" s="345" t="s">
        <v>40</v>
      </c>
      <c r="I16" s="269"/>
      <c r="J16" s="269"/>
      <c r="K16" s="269"/>
      <c r="L16" s="313"/>
      <c r="M16" s="88"/>
      <c r="N16" s="89"/>
      <c r="O16" s="259" t="s">
        <v>40</v>
      </c>
      <c r="P16" s="259"/>
      <c r="Q16" s="259"/>
      <c r="R16" s="259"/>
      <c r="S16" s="302"/>
      <c r="T16" s="88"/>
      <c r="U16" s="89"/>
      <c r="V16" s="259" t="s">
        <v>40</v>
      </c>
      <c r="W16" s="259"/>
      <c r="X16" s="259"/>
      <c r="Y16" s="259"/>
      <c r="Z16" s="259"/>
      <c r="AA16" s="88"/>
      <c r="AB16" s="89"/>
      <c r="AC16" s="259" t="s">
        <v>40</v>
      </c>
      <c r="AD16" s="259"/>
      <c r="AE16" s="259"/>
      <c r="AF16" s="259"/>
      <c r="AG16" s="259"/>
      <c r="AH16" s="88"/>
      <c r="AI16" s="89"/>
      <c r="AM16" s="246" t="s">
        <v>75</v>
      </c>
      <c r="AN16" s="23" t="s">
        <v>13</v>
      </c>
      <c r="AO16" s="23">
        <v>150</v>
      </c>
      <c r="AP16" s="76">
        <v>4</v>
      </c>
      <c r="AQ16" s="75" t="s">
        <v>49</v>
      </c>
      <c r="AR16" s="23"/>
      <c r="AS16" s="76"/>
      <c r="AT16" s="76"/>
    </row>
    <row r="17" spans="1:46" s="51" customFormat="1" ht="18.75" customHeight="1">
      <c r="A17" s="333" t="s">
        <v>167</v>
      </c>
      <c r="B17" s="63" t="s">
        <v>168</v>
      </c>
      <c r="C17" s="63">
        <v>15</v>
      </c>
      <c r="D17" s="76" t="s">
        <v>22</v>
      </c>
      <c r="E17" s="76" t="s">
        <v>0</v>
      </c>
      <c r="F17" s="216"/>
      <c r="G17" s="53"/>
      <c r="H17" s="341" t="s">
        <v>162</v>
      </c>
      <c r="I17" s="60" t="s">
        <v>79</v>
      </c>
      <c r="J17" s="60">
        <v>10</v>
      </c>
      <c r="K17" s="94">
        <f aca="true" t="shared" si="6" ref="K17:K22">ROUND($AE$1*J17/1000,1)</f>
        <v>0.6</v>
      </c>
      <c r="L17" s="94" t="s">
        <v>0</v>
      </c>
      <c r="M17" s="216">
        <v>98</v>
      </c>
      <c r="N17" s="53">
        <f t="shared" si="1"/>
        <v>58.8</v>
      </c>
      <c r="O17" s="342" t="s">
        <v>92</v>
      </c>
      <c r="P17" s="23" t="s">
        <v>219</v>
      </c>
      <c r="Q17" s="29">
        <v>50</v>
      </c>
      <c r="R17" s="76">
        <f>ROUND($AE$1*Q17/1000,1)</f>
        <v>3</v>
      </c>
      <c r="S17" s="76" t="s">
        <v>0</v>
      </c>
      <c r="T17" s="216"/>
      <c r="U17" s="53">
        <f t="shared" si="4"/>
        <v>0</v>
      </c>
      <c r="V17" s="271" t="s">
        <v>221</v>
      </c>
      <c r="W17" s="23" t="s">
        <v>121</v>
      </c>
      <c r="X17" s="23">
        <v>25</v>
      </c>
      <c r="Y17" s="23">
        <f>ROUND($AE$1*X17/1000,1)</f>
        <v>1.5</v>
      </c>
      <c r="Z17" s="75" t="s">
        <v>0</v>
      </c>
      <c r="AA17" s="216">
        <v>46</v>
      </c>
      <c r="AB17" s="53">
        <f t="shared" si="2"/>
        <v>69</v>
      </c>
      <c r="AC17" s="271" t="s">
        <v>92</v>
      </c>
      <c r="AD17" s="29" t="s">
        <v>44</v>
      </c>
      <c r="AE17" s="29">
        <v>31</v>
      </c>
      <c r="AF17" s="164">
        <v>3</v>
      </c>
      <c r="AG17" s="100" t="s">
        <v>0</v>
      </c>
      <c r="AH17" s="216"/>
      <c r="AI17" s="53">
        <f t="shared" si="5"/>
        <v>0</v>
      </c>
      <c r="AM17" s="247"/>
      <c r="AN17" s="54" t="s">
        <v>73</v>
      </c>
      <c r="AO17" s="29"/>
      <c r="AP17" s="76">
        <v>2</v>
      </c>
      <c r="AQ17" s="75" t="s">
        <v>23</v>
      </c>
      <c r="AR17" s="54"/>
      <c r="AS17" s="76"/>
      <c r="AT17" s="76"/>
    </row>
    <row r="18" spans="1:46" s="51" customFormat="1" ht="18.75" customHeight="1">
      <c r="A18" s="333"/>
      <c r="B18" s="205" t="s">
        <v>169</v>
      </c>
      <c r="C18" s="63">
        <v>5</v>
      </c>
      <c r="D18" s="23">
        <f>ROUND($AE$1*C18/300,1)</f>
        <v>1</v>
      </c>
      <c r="E18" s="165" t="s">
        <v>23</v>
      </c>
      <c r="F18" s="216"/>
      <c r="G18" s="53">
        <f t="shared" si="0"/>
        <v>0</v>
      </c>
      <c r="H18" s="341"/>
      <c r="I18" s="23" t="s">
        <v>80</v>
      </c>
      <c r="J18" s="23">
        <v>10</v>
      </c>
      <c r="K18" s="94">
        <f t="shared" si="6"/>
        <v>0.6</v>
      </c>
      <c r="L18" s="94" t="s">
        <v>0</v>
      </c>
      <c r="M18" s="216">
        <v>70</v>
      </c>
      <c r="N18" s="53">
        <f t="shared" si="1"/>
        <v>42</v>
      </c>
      <c r="O18" s="343"/>
      <c r="P18" s="29" t="s">
        <v>60</v>
      </c>
      <c r="Q18" s="29">
        <v>50</v>
      </c>
      <c r="R18" s="76">
        <f>ROUND($AE$1*Q18/1000,1)</f>
        <v>3</v>
      </c>
      <c r="S18" s="76" t="s">
        <v>0</v>
      </c>
      <c r="T18" s="216"/>
      <c r="U18" s="53">
        <f t="shared" si="4"/>
        <v>0</v>
      </c>
      <c r="V18" s="272"/>
      <c r="W18" s="23" t="s">
        <v>202</v>
      </c>
      <c r="X18" s="23">
        <v>10</v>
      </c>
      <c r="Y18" s="76">
        <v>1</v>
      </c>
      <c r="Z18" s="75" t="s">
        <v>23</v>
      </c>
      <c r="AA18" s="216">
        <v>58</v>
      </c>
      <c r="AB18" s="53">
        <f t="shared" si="2"/>
        <v>58</v>
      </c>
      <c r="AC18" s="272"/>
      <c r="AD18" s="29" t="s">
        <v>60</v>
      </c>
      <c r="AE18" s="29">
        <v>30</v>
      </c>
      <c r="AF18" s="76">
        <v>3</v>
      </c>
      <c r="AG18" s="75" t="s">
        <v>0</v>
      </c>
      <c r="AH18" s="216"/>
      <c r="AI18" s="53">
        <f t="shared" si="5"/>
        <v>0</v>
      </c>
      <c r="AM18" s="247"/>
      <c r="AN18" s="29" t="s">
        <v>74</v>
      </c>
      <c r="AO18" s="29"/>
      <c r="AP18" s="76"/>
      <c r="AQ18" s="75"/>
      <c r="AR18" s="54"/>
      <c r="AS18" s="76"/>
      <c r="AT18" s="76"/>
    </row>
    <row r="19" spans="1:46" s="51" customFormat="1" ht="18.75" customHeight="1">
      <c r="A19" s="333"/>
      <c r="B19" s="58" t="s">
        <v>170</v>
      </c>
      <c r="C19" s="23">
        <v>1</v>
      </c>
      <c r="D19" s="53">
        <v>4</v>
      </c>
      <c r="E19" s="53" t="s">
        <v>49</v>
      </c>
      <c r="F19" s="216">
        <v>170</v>
      </c>
      <c r="G19" s="53">
        <f t="shared" si="0"/>
        <v>680</v>
      </c>
      <c r="H19" s="341"/>
      <c r="I19" s="23" t="s">
        <v>163</v>
      </c>
      <c r="J19" s="23">
        <v>19</v>
      </c>
      <c r="K19" s="94">
        <f t="shared" si="6"/>
        <v>1.1</v>
      </c>
      <c r="L19" s="94" t="s">
        <v>0</v>
      </c>
      <c r="M19" s="216">
        <v>60</v>
      </c>
      <c r="N19" s="53">
        <f t="shared" si="1"/>
        <v>66</v>
      </c>
      <c r="O19" s="343"/>
      <c r="P19" s="79" t="s">
        <v>18</v>
      </c>
      <c r="Q19" s="29">
        <v>50</v>
      </c>
      <c r="R19" s="76">
        <f>ROUND($AE$1*Q19/1000,1)</f>
        <v>3</v>
      </c>
      <c r="S19" s="76" t="s">
        <v>0</v>
      </c>
      <c r="T19" s="216"/>
      <c r="U19" s="53">
        <f t="shared" si="4"/>
        <v>0</v>
      </c>
      <c r="V19" s="272"/>
      <c r="W19" s="23" t="s">
        <v>71</v>
      </c>
      <c r="X19" s="23">
        <v>5</v>
      </c>
      <c r="Y19" s="23">
        <f>ROUND($AE$1*X19/1000,1)</f>
        <v>0.3</v>
      </c>
      <c r="Z19" s="75" t="s">
        <v>0</v>
      </c>
      <c r="AA19" s="216">
        <v>180</v>
      </c>
      <c r="AB19" s="53">
        <f t="shared" si="2"/>
        <v>54</v>
      </c>
      <c r="AC19" s="272"/>
      <c r="AD19" s="166" t="s">
        <v>19</v>
      </c>
      <c r="AE19" s="29">
        <v>40</v>
      </c>
      <c r="AF19" s="76">
        <v>3</v>
      </c>
      <c r="AG19" s="75" t="s">
        <v>0</v>
      </c>
      <c r="AH19" s="216"/>
      <c r="AI19" s="53">
        <f t="shared" si="5"/>
        <v>0</v>
      </c>
      <c r="AM19" s="247"/>
      <c r="AN19" s="61" t="s">
        <v>44</v>
      </c>
      <c r="AO19" s="23">
        <v>150</v>
      </c>
      <c r="AP19" s="76">
        <f>ROUND($AE$1*AO19/1000,1)</f>
        <v>9</v>
      </c>
      <c r="AQ19" s="76" t="s">
        <v>0</v>
      </c>
      <c r="AR19" s="23"/>
      <c r="AS19" s="76"/>
      <c r="AT19" s="76"/>
    </row>
    <row r="20" spans="1:43" s="51" customFormat="1" ht="18.75" customHeight="1">
      <c r="A20" s="333"/>
      <c r="B20" s="63" t="s">
        <v>171</v>
      </c>
      <c r="C20" s="23"/>
      <c r="D20" s="76" t="s">
        <v>22</v>
      </c>
      <c r="E20" s="76" t="s">
        <v>0</v>
      </c>
      <c r="F20" s="216"/>
      <c r="G20" s="53"/>
      <c r="H20" s="341"/>
      <c r="I20" s="60" t="s">
        <v>164</v>
      </c>
      <c r="J20" s="60">
        <v>10</v>
      </c>
      <c r="K20" s="94">
        <f t="shared" si="6"/>
        <v>0.6</v>
      </c>
      <c r="L20" s="94" t="s">
        <v>0</v>
      </c>
      <c r="M20" s="216">
        <v>75</v>
      </c>
      <c r="N20" s="53">
        <f t="shared" si="1"/>
        <v>45</v>
      </c>
      <c r="O20" s="343"/>
      <c r="P20" s="23"/>
      <c r="Q20" s="23"/>
      <c r="R20" s="76"/>
      <c r="S20" s="76"/>
      <c r="T20" s="216"/>
      <c r="U20" s="53">
        <f t="shared" si="4"/>
        <v>0</v>
      </c>
      <c r="V20" s="272"/>
      <c r="W20" s="23" t="s">
        <v>65</v>
      </c>
      <c r="X20" s="23">
        <v>5</v>
      </c>
      <c r="Y20" s="23">
        <f>ROUND($AE$1*X20/1000,1)</f>
        <v>0.3</v>
      </c>
      <c r="Z20" s="75" t="s">
        <v>0</v>
      </c>
      <c r="AA20" s="216">
        <v>31</v>
      </c>
      <c r="AB20" s="53">
        <f t="shared" si="2"/>
        <v>9.299999999999999</v>
      </c>
      <c r="AC20" s="272"/>
      <c r="AD20" s="23"/>
      <c r="AE20" s="23"/>
      <c r="AF20" s="76"/>
      <c r="AG20" s="75"/>
      <c r="AH20" s="216"/>
      <c r="AI20" s="53">
        <f t="shared" si="5"/>
        <v>0</v>
      </c>
      <c r="AM20" s="247"/>
      <c r="AN20" s="61"/>
      <c r="AO20" s="79"/>
      <c r="AP20" s="79"/>
      <c r="AQ20" s="79"/>
    </row>
    <row r="21" spans="1:43" s="51" customFormat="1" ht="18.75" customHeight="1">
      <c r="A21" s="333"/>
      <c r="B21" s="23" t="s">
        <v>172</v>
      </c>
      <c r="C21" s="23">
        <v>10</v>
      </c>
      <c r="D21" s="76">
        <v>3</v>
      </c>
      <c r="E21" s="76" t="s">
        <v>21</v>
      </c>
      <c r="F21" s="216">
        <v>30</v>
      </c>
      <c r="G21" s="53">
        <f t="shared" si="0"/>
        <v>90</v>
      </c>
      <c r="H21" s="341"/>
      <c r="I21" s="194" t="s">
        <v>65</v>
      </c>
      <c r="J21" s="23">
        <v>4</v>
      </c>
      <c r="K21" s="94">
        <f t="shared" si="6"/>
        <v>0.2</v>
      </c>
      <c r="L21" s="94" t="s">
        <v>0</v>
      </c>
      <c r="M21" s="216">
        <v>31</v>
      </c>
      <c r="N21" s="53">
        <f t="shared" si="1"/>
        <v>6.2</v>
      </c>
      <c r="O21" s="343"/>
      <c r="P21" s="61" t="s">
        <v>13</v>
      </c>
      <c r="Q21" s="53">
        <v>133</v>
      </c>
      <c r="R21" s="53">
        <v>4</v>
      </c>
      <c r="S21" s="53" t="s">
        <v>49</v>
      </c>
      <c r="T21" s="216">
        <v>170</v>
      </c>
      <c r="U21" s="53">
        <f t="shared" si="4"/>
        <v>680</v>
      </c>
      <c r="V21" s="272"/>
      <c r="W21" s="23" t="s">
        <v>122</v>
      </c>
      <c r="X21" s="23">
        <v>4</v>
      </c>
      <c r="Y21" s="23">
        <f>ROUND($AE$1*X21/1000,1)</f>
        <v>0.2</v>
      </c>
      <c r="Z21" s="75" t="s">
        <v>0</v>
      </c>
      <c r="AA21" s="216">
        <v>420</v>
      </c>
      <c r="AB21" s="53">
        <f t="shared" si="2"/>
        <v>84</v>
      </c>
      <c r="AC21" s="272"/>
      <c r="AD21" s="61" t="s">
        <v>13</v>
      </c>
      <c r="AE21" s="53">
        <v>133</v>
      </c>
      <c r="AF21" s="53">
        <v>4</v>
      </c>
      <c r="AG21" s="53" t="s">
        <v>49</v>
      </c>
      <c r="AH21" s="216">
        <v>170</v>
      </c>
      <c r="AI21" s="53">
        <f t="shared" si="5"/>
        <v>680</v>
      </c>
      <c r="AM21" s="247"/>
      <c r="AN21" s="157"/>
      <c r="AO21" s="157"/>
      <c r="AP21" s="94"/>
      <c r="AQ21" s="98"/>
    </row>
    <row r="22" spans="1:43" s="51" customFormat="1" ht="18.75" customHeight="1">
      <c r="A22" s="333"/>
      <c r="B22" s="23"/>
      <c r="C22" s="23"/>
      <c r="D22" s="76"/>
      <c r="E22" s="76"/>
      <c r="F22" s="216"/>
      <c r="G22" s="53">
        <f t="shared" si="0"/>
        <v>0</v>
      </c>
      <c r="H22" s="341"/>
      <c r="I22" s="194" t="s">
        <v>109</v>
      </c>
      <c r="J22" s="23">
        <v>4</v>
      </c>
      <c r="K22" s="94">
        <f t="shared" si="6"/>
        <v>0.2</v>
      </c>
      <c r="L22" s="94" t="s">
        <v>0</v>
      </c>
      <c r="M22" s="216">
        <v>220</v>
      </c>
      <c r="N22" s="53">
        <f t="shared" si="1"/>
        <v>44</v>
      </c>
      <c r="O22" s="343"/>
      <c r="P22" s="23"/>
      <c r="Q22" s="23"/>
      <c r="R22" s="76"/>
      <c r="S22" s="76"/>
      <c r="T22" s="216"/>
      <c r="U22" s="53">
        <f t="shared" si="4"/>
        <v>0</v>
      </c>
      <c r="V22" s="272"/>
      <c r="W22" s="23" t="s">
        <v>123</v>
      </c>
      <c r="X22" s="23">
        <v>13</v>
      </c>
      <c r="Y22" s="76">
        <v>2</v>
      </c>
      <c r="Z22" s="25" t="s">
        <v>116</v>
      </c>
      <c r="AA22" s="216">
        <v>15.5</v>
      </c>
      <c r="AB22" s="53">
        <f t="shared" si="2"/>
        <v>31</v>
      </c>
      <c r="AC22" s="272"/>
      <c r="AD22" s="23"/>
      <c r="AE22" s="23"/>
      <c r="AF22" s="76"/>
      <c r="AG22" s="75"/>
      <c r="AH22" s="216"/>
      <c r="AI22" s="53">
        <f t="shared" si="5"/>
        <v>0</v>
      </c>
      <c r="AM22" s="247"/>
      <c r="AN22" s="157"/>
      <c r="AO22" s="157"/>
      <c r="AP22" s="94"/>
      <c r="AQ22" s="98"/>
    </row>
    <row r="23" spans="1:43" s="51" customFormat="1" ht="18.75" customHeight="1">
      <c r="A23" s="333"/>
      <c r="B23" s="63" t="s">
        <v>173</v>
      </c>
      <c r="C23" s="60"/>
      <c r="D23" s="76"/>
      <c r="E23" s="76"/>
      <c r="F23" s="216"/>
      <c r="G23" s="53">
        <f t="shared" si="0"/>
        <v>0</v>
      </c>
      <c r="H23" s="341"/>
      <c r="I23" s="61" t="s">
        <v>235</v>
      </c>
      <c r="J23" s="79">
        <v>33</v>
      </c>
      <c r="K23" s="94">
        <f>ROUND($AE$1*J23/2000,1)</f>
        <v>1</v>
      </c>
      <c r="L23" s="79" t="s">
        <v>49</v>
      </c>
      <c r="M23" s="216">
        <v>89</v>
      </c>
      <c r="N23" s="53">
        <f t="shared" si="1"/>
        <v>89</v>
      </c>
      <c r="O23" s="343"/>
      <c r="P23" s="60"/>
      <c r="Q23" s="60"/>
      <c r="R23" s="76"/>
      <c r="S23" s="76"/>
      <c r="T23" s="216"/>
      <c r="U23" s="53">
        <f t="shared" si="4"/>
        <v>0</v>
      </c>
      <c r="V23" s="272"/>
      <c r="W23" s="167"/>
      <c r="X23" s="167"/>
      <c r="Y23" s="76"/>
      <c r="Z23" s="75"/>
      <c r="AA23" s="216"/>
      <c r="AB23" s="53">
        <f t="shared" si="2"/>
        <v>0</v>
      </c>
      <c r="AC23" s="272"/>
      <c r="AD23" s="60"/>
      <c r="AE23" s="60"/>
      <c r="AF23" s="76"/>
      <c r="AG23" s="75"/>
      <c r="AH23" s="216"/>
      <c r="AI23" s="53">
        <f t="shared" si="5"/>
        <v>0</v>
      </c>
      <c r="AM23" s="248"/>
      <c r="AN23" s="82"/>
      <c r="AO23" s="159"/>
      <c r="AP23" s="160"/>
      <c r="AQ23" s="161"/>
    </row>
    <row r="24" spans="1:35" s="51" customFormat="1" ht="18.75" customHeight="1" thickBot="1">
      <c r="A24" s="271"/>
      <c r="B24" s="150"/>
      <c r="C24" s="150"/>
      <c r="D24" s="151"/>
      <c r="E24" s="151"/>
      <c r="F24" s="217"/>
      <c r="G24" s="53">
        <f t="shared" si="0"/>
        <v>0</v>
      </c>
      <c r="H24" s="341"/>
      <c r="I24" s="61"/>
      <c r="J24" s="79"/>
      <c r="K24" s="79"/>
      <c r="L24" s="79"/>
      <c r="M24" s="217"/>
      <c r="N24" s="53">
        <f t="shared" si="1"/>
        <v>0</v>
      </c>
      <c r="O24" s="344"/>
      <c r="P24" s="60"/>
      <c r="Q24" s="60"/>
      <c r="R24" s="76"/>
      <c r="S24" s="76"/>
      <c r="T24" s="217"/>
      <c r="U24" s="53">
        <f t="shared" si="4"/>
        <v>0</v>
      </c>
      <c r="V24" s="288"/>
      <c r="W24" s="23" t="s">
        <v>46</v>
      </c>
      <c r="X24" s="23">
        <v>70</v>
      </c>
      <c r="Y24" s="23">
        <f>ROUND($AE$1*X24/1000,1)</f>
        <v>4.2</v>
      </c>
      <c r="Z24" s="76" t="s">
        <v>0</v>
      </c>
      <c r="AA24" s="217"/>
      <c r="AB24" s="53">
        <f t="shared" si="2"/>
        <v>0</v>
      </c>
      <c r="AC24" s="288"/>
      <c r="AD24" s="60"/>
      <c r="AE24" s="60"/>
      <c r="AF24" s="202"/>
      <c r="AG24" s="127"/>
      <c r="AH24" s="217"/>
      <c r="AI24" s="53">
        <f t="shared" si="5"/>
        <v>0</v>
      </c>
    </row>
    <row r="25" spans="1:46" s="41" customFormat="1" ht="18.75" customHeight="1">
      <c r="A25" s="254" t="s">
        <v>82</v>
      </c>
      <c r="B25" s="102" t="s">
        <v>83</v>
      </c>
      <c r="C25" s="260">
        <v>2.8</v>
      </c>
      <c r="D25" s="260"/>
      <c r="E25" s="261"/>
      <c r="F25" s="262">
        <f>SUM(G6:G24)</f>
        <v>1216.2</v>
      </c>
      <c r="G25" s="263"/>
      <c r="H25" s="254" t="s">
        <v>82</v>
      </c>
      <c r="I25" s="102" t="s">
        <v>83</v>
      </c>
      <c r="J25" s="260">
        <v>2</v>
      </c>
      <c r="K25" s="260"/>
      <c r="L25" s="261"/>
      <c r="M25" s="262">
        <f>SUM(N6:N24)</f>
        <v>1581</v>
      </c>
      <c r="N25" s="263"/>
      <c r="O25" s="277" t="s">
        <v>82</v>
      </c>
      <c r="P25" s="102" t="s">
        <v>83</v>
      </c>
      <c r="Q25" s="260">
        <v>2</v>
      </c>
      <c r="R25" s="260"/>
      <c r="S25" s="261"/>
      <c r="T25" s="262">
        <f>SUM(U6:U24)</f>
        <v>997.5</v>
      </c>
      <c r="U25" s="263"/>
      <c r="V25" s="254" t="s">
        <v>82</v>
      </c>
      <c r="W25" s="102" t="s">
        <v>83</v>
      </c>
      <c r="X25" s="260">
        <v>2</v>
      </c>
      <c r="Y25" s="260"/>
      <c r="Z25" s="261"/>
      <c r="AA25" s="262">
        <f>SUM(AB6:AB24)</f>
        <v>1295.7</v>
      </c>
      <c r="AB25" s="263"/>
      <c r="AC25" s="274" t="s">
        <v>82</v>
      </c>
      <c r="AD25" s="102" t="s">
        <v>83</v>
      </c>
      <c r="AE25" s="260">
        <v>2</v>
      </c>
      <c r="AF25" s="260"/>
      <c r="AG25" s="261"/>
      <c r="AH25" s="262">
        <f>SUM(AI6:AI24)</f>
        <v>1491</v>
      </c>
      <c r="AI25" s="263"/>
      <c r="AJ25" s="103">
        <f aca="true" t="shared" si="7" ref="AJ25:AJ31">(AE25+X25+Q25+J25+C25)/5</f>
        <v>2.16</v>
      </c>
      <c r="AT25" s="66"/>
    </row>
    <row r="26" spans="1:46" s="41" customFormat="1" ht="18.75" customHeight="1">
      <c r="A26" s="255"/>
      <c r="B26" s="104" t="s">
        <v>84</v>
      </c>
      <c r="C26" s="251">
        <v>0.7</v>
      </c>
      <c r="D26" s="251"/>
      <c r="E26" s="252"/>
      <c r="F26" s="105"/>
      <c r="G26" s="106"/>
      <c r="H26" s="255"/>
      <c r="I26" s="104" t="s">
        <v>84</v>
      </c>
      <c r="J26" s="251">
        <v>0.6</v>
      </c>
      <c r="K26" s="251"/>
      <c r="L26" s="252"/>
      <c r="M26" s="107"/>
      <c r="N26" s="106"/>
      <c r="O26" s="278"/>
      <c r="P26" s="104" t="s">
        <v>84</v>
      </c>
      <c r="Q26" s="251">
        <v>0.7</v>
      </c>
      <c r="R26" s="251"/>
      <c r="S26" s="252"/>
      <c r="T26" s="107"/>
      <c r="U26" s="108"/>
      <c r="V26" s="255"/>
      <c r="W26" s="104" t="s">
        <v>84</v>
      </c>
      <c r="X26" s="251">
        <v>0.5</v>
      </c>
      <c r="Y26" s="251"/>
      <c r="Z26" s="252"/>
      <c r="AA26" s="109"/>
      <c r="AB26" s="106"/>
      <c r="AC26" s="275"/>
      <c r="AD26" s="104" t="s">
        <v>84</v>
      </c>
      <c r="AE26" s="251">
        <v>0.6</v>
      </c>
      <c r="AF26" s="251"/>
      <c r="AG26" s="252"/>
      <c r="AH26" s="110"/>
      <c r="AI26" s="111"/>
      <c r="AJ26" s="103">
        <f t="shared" si="7"/>
        <v>0.6199999999999999</v>
      </c>
      <c r="AT26" s="66"/>
    </row>
    <row r="27" spans="1:46" s="41" customFormat="1" ht="18.75" customHeight="1">
      <c r="A27" s="255"/>
      <c r="B27" s="112" t="s">
        <v>87</v>
      </c>
      <c r="C27" s="251">
        <v>0.4</v>
      </c>
      <c r="D27" s="251"/>
      <c r="E27" s="252"/>
      <c r="F27" s="105"/>
      <c r="G27" s="106"/>
      <c r="H27" s="255"/>
      <c r="I27" s="112" t="s">
        <v>87</v>
      </c>
      <c r="J27" s="251">
        <v>0.3</v>
      </c>
      <c r="K27" s="251"/>
      <c r="L27" s="252"/>
      <c r="M27" s="107"/>
      <c r="N27" s="106"/>
      <c r="O27" s="278"/>
      <c r="P27" s="112" t="s">
        <v>87</v>
      </c>
      <c r="Q27" s="251">
        <v>0.7</v>
      </c>
      <c r="R27" s="251"/>
      <c r="S27" s="252"/>
      <c r="T27" s="107"/>
      <c r="U27" s="108"/>
      <c r="V27" s="255"/>
      <c r="W27" s="112" t="s">
        <v>87</v>
      </c>
      <c r="X27" s="251">
        <v>0.7</v>
      </c>
      <c r="Y27" s="251"/>
      <c r="Z27" s="252"/>
      <c r="AA27" s="109"/>
      <c r="AB27" s="106"/>
      <c r="AC27" s="275"/>
      <c r="AD27" s="112" t="s">
        <v>87</v>
      </c>
      <c r="AE27" s="251">
        <v>0.5</v>
      </c>
      <c r="AF27" s="251"/>
      <c r="AG27" s="252"/>
      <c r="AH27" s="110"/>
      <c r="AI27" s="111"/>
      <c r="AJ27" s="103">
        <f t="shared" si="7"/>
        <v>0.5199999999999999</v>
      </c>
      <c r="AT27" s="74"/>
    </row>
    <row r="28" spans="1:46" s="41" customFormat="1" ht="18.75" customHeight="1">
      <c r="A28" s="255"/>
      <c r="B28" s="113" t="s">
        <v>85</v>
      </c>
      <c r="C28" s="251">
        <v>0.5</v>
      </c>
      <c r="D28" s="251"/>
      <c r="E28" s="252"/>
      <c r="F28" s="105"/>
      <c r="G28" s="106"/>
      <c r="H28" s="255"/>
      <c r="I28" s="113" t="s">
        <v>86</v>
      </c>
      <c r="J28" s="251">
        <v>0.5</v>
      </c>
      <c r="K28" s="251"/>
      <c r="L28" s="252"/>
      <c r="M28" s="107"/>
      <c r="N28" s="106"/>
      <c r="O28" s="278"/>
      <c r="P28" s="113" t="s">
        <v>85</v>
      </c>
      <c r="Q28" s="251">
        <v>0.5</v>
      </c>
      <c r="R28" s="251"/>
      <c r="S28" s="252"/>
      <c r="T28" s="107"/>
      <c r="U28" s="108"/>
      <c r="V28" s="255"/>
      <c r="W28" s="113" t="s">
        <v>85</v>
      </c>
      <c r="X28" s="251">
        <v>0.5</v>
      </c>
      <c r="Y28" s="251"/>
      <c r="Z28" s="252"/>
      <c r="AA28" s="109"/>
      <c r="AB28" s="106"/>
      <c r="AC28" s="275"/>
      <c r="AD28" s="113" t="s">
        <v>85</v>
      </c>
      <c r="AE28" s="251">
        <v>0.5</v>
      </c>
      <c r="AF28" s="251"/>
      <c r="AG28" s="252"/>
      <c r="AH28" s="110"/>
      <c r="AI28" s="111"/>
      <c r="AJ28" s="103">
        <f t="shared" si="7"/>
        <v>0.5</v>
      </c>
      <c r="AT28" s="74"/>
    </row>
    <row r="29" spans="1:46" s="41" customFormat="1" ht="18.75" customHeight="1">
      <c r="A29" s="255"/>
      <c r="B29" s="104" t="s">
        <v>88</v>
      </c>
      <c r="C29" s="251">
        <v>0.6</v>
      </c>
      <c r="D29" s="251"/>
      <c r="E29" s="252"/>
      <c r="F29" s="105"/>
      <c r="G29" s="106"/>
      <c r="H29" s="255"/>
      <c r="I29" s="104" t="s">
        <v>88</v>
      </c>
      <c r="J29" s="251">
        <v>0</v>
      </c>
      <c r="K29" s="251"/>
      <c r="L29" s="252"/>
      <c r="M29" s="107"/>
      <c r="N29" s="106"/>
      <c r="O29" s="278"/>
      <c r="P29" s="104" t="s">
        <v>88</v>
      </c>
      <c r="Q29" s="251">
        <v>1</v>
      </c>
      <c r="R29" s="251"/>
      <c r="S29" s="252"/>
      <c r="T29" s="107"/>
      <c r="U29" s="108"/>
      <c r="V29" s="255"/>
      <c r="W29" s="104" t="s">
        <v>88</v>
      </c>
      <c r="X29" s="251">
        <v>0.8</v>
      </c>
      <c r="Y29" s="251"/>
      <c r="Z29" s="252"/>
      <c r="AA29" s="109"/>
      <c r="AB29" s="106"/>
      <c r="AC29" s="275"/>
      <c r="AD29" s="104" t="s">
        <v>88</v>
      </c>
      <c r="AE29" s="251">
        <v>1</v>
      </c>
      <c r="AF29" s="251"/>
      <c r="AG29" s="252"/>
      <c r="AH29" s="110"/>
      <c r="AI29" s="111"/>
      <c r="AJ29" s="103">
        <f t="shared" si="7"/>
        <v>0.6799999999999999</v>
      </c>
      <c r="AT29" s="74"/>
    </row>
    <row r="30" spans="1:46" s="41" customFormat="1" ht="18.75" customHeight="1">
      <c r="A30" s="255"/>
      <c r="B30" s="104" t="s">
        <v>89</v>
      </c>
      <c r="C30" s="251">
        <v>0.6</v>
      </c>
      <c r="D30" s="251"/>
      <c r="E30" s="252"/>
      <c r="F30" s="105"/>
      <c r="G30" s="106"/>
      <c r="H30" s="255"/>
      <c r="I30" s="104" t="s">
        <v>89</v>
      </c>
      <c r="J30" s="251">
        <v>0.5</v>
      </c>
      <c r="K30" s="251"/>
      <c r="L30" s="252"/>
      <c r="M30" s="114"/>
      <c r="N30" s="106"/>
      <c r="O30" s="278"/>
      <c r="P30" s="104" t="s">
        <v>89</v>
      </c>
      <c r="Q30" s="251">
        <v>0.6</v>
      </c>
      <c r="R30" s="251"/>
      <c r="S30" s="252"/>
      <c r="T30" s="107"/>
      <c r="U30" s="108"/>
      <c r="V30" s="255"/>
      <c r="W30" s="104" t="s">
        <v>89</v>
      </c>
      <c r="X30" s="251">
        <v>0.6</v>
      </c>
      <c r="Y30" s="251"/>
      <c r="Z30" s="252"/>
      <c r="AA30" s="109"/>
      <c r="AB30" s="106"/>
      <c r="AC30" s="275"/>
      <c r="AD30" s="104" t="s">
        <v>89</v>
      </c>
      <c r="AE30" s="251">
        <v>0.6</v>
      </c>
      <c r="AF30" s="251"/>
      <c r="AG30" s="252"/>
      <c r="AH30" s="110"/>
      <c r="AI30" s="111"/>
      <c r="AJ30" s="103">
        <f t="shared" si="7"/>
        <v>0.58</v>
      </c>
      <c r="AK30" s="41">
        <v>0.2</v>
      </c>
      <c r="AT30" s="74"/>
    </row>
    <row r="31" spans="1:46" s="41" customFormat="1" ht="18.75" customHeight="1" thickBot="1">
      <c r="A31" s="256"/>
      <c r="B31" s="115" t="s">
        <v>90</v>
      </c>
      <c r="C31" s="264">
        <f>C25*70+C26*75+C27*25+C28*45+C30*120+C29*60</f>
        <v>389</v>
      </c>
      <c r="D31" s="264"/>
      <c r="E31" s="265"/>
      <c r="F31" s="116"/>
      <c r="G31" s="117"/>
      <c r="H31" s="256"/>
      <c r="I31" s="115" t="s">
        <v>90</v>
      </c>
      <c r="J31" s="264">
        <f>J25*70+J26*75+J27*25+J28*45+J30*120+J29*60</f>
        <v>275</v>
      </c>
      <c r="K31" s="264"/>
      <c r="L31" s="265"/>
      <c r="M31" s="118"/>
      <c r="N31" s="117"/>
      <c r="O31" s="279"/>
      <c r="P31" s="115" t="s">
        <v>90</v>
      </c>
      <c r="Q31" s="264">
        <f>Q25*70+Q26*75+Q27*25+Q28*45+Q30*120+Q29*60</f>
        <v>364.5</v>
      </c>
      <c r="R31" s="264"/>
      <c r="S31" s="265"/>
      <c r="T31" s="118"/>
      <c r="U31" s="119"/>
      <c r="V31" s="256"/>
      <c r="W31" s="115" t="s">
        <v>90</v>
      </c>
      <c r="X31" s="264">
        <f>X25*70+X26*75+X27*25+X28*45+X30*120+X29*60</f>
        <v>337.5</v>
      </c>
      <c r="Y31" s="264"/>
      <c r="Z31" s="265"/>
      <c r="AA31" s="120"/>
      <c r="AB31" s="117"/>
      <c r="AC31" s="276"/>
      <c r="AD31" s="115" t="s">
        <v>90</v>
      </c>
      <c r="AE31" s="264">
        <f>AE25*70+AE26*75+AE27*25+AE28*45+AE30*120+AE29*60</f>
        <v>352</v>
      </c>
      <c r="AF31" s="264"/>
      <c r="AG31" s="265"/>
      <c r="AH31" s="121"/>
      <c r="AI31" s="122"/>
      <c r="AJ31" s="103">
        <f t="shared" si="7"/>
        <v>343.6</v>
      </c>
      <c r="AT31" s="74"/>
    </row>
    <row r="32" spans="1:52" s="51" customFormat="1" ht="18.75" customHeight="1">
      <c r="A32" s="83"/>
      <c r="B32" s="84"/>
      <c r="C32" s="84"/>
      <c r="D32" s="123"/>
      <c r="E32" s="123"/>
      <c r="F32" s="85"/>
      <c r="G32" s="84"/>
      <c r="H32" s="86"/>
      <c r="I32" s="84"/>
      <c r="J32" s="84"/>
      <c r="K32" s="123"/>
      <c r="L32" s="123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3"/>
      <c r="AG32" s="123"/>
      <c r="AH32" s="85"/>
      <c r="AI32" s="84"/>
      <c r="AJ32" s="85"/>
      <c r="AK32" s="84"/>
      <c r="AT32" s="74"/>
      <c r="AU32" s="23"/>
      <c r="AV32" s="23"/>
      <c r="AW32" s="76"/>
      <c r="AX32" s="75"/>
      <c r="AY32" s="52"/>
      <c r="AZ32" s="53"/>
    </row>
    <row r="33" spans="1:63" s="51" customFormat="1" ht="19.5" customHeight="1">
      <c r="A33" s="291" t="s">
        <v>52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124"/>
      <c r="AJ33" s="124"/>
      <c r="AK33" s="64"/>
      <c r="AL33" s="65"/>
      <c r="AM33" s="65"/>
      <c r="AN33" s="66"/>
      <c r="AO33" s="66"/>
      <c r="AP33" s="66"/>
      <c r="AQ33" s="66"/>
      <c r="AR33" s="66"/>
      <c r="AS33" s="66"/>
      <c r="AT33" s="74"/>
      <c r="AU33" s="23"/>
      <c r="AV33" s="23"/>
      <c r="AW33" s="94"/>
      <c r="AX33" s="98"/>
      <c r="AY33" s="52"/>
      <c r="AZ33" s="53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</row>
    <row r="34" spans="1:63" s="51" customFormat="1" ht="22.5" customHeigh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125"/>
      <c r="AJ34" s="125"/>
      <c r="AK34" s="66"/>
      <c r="AL34" s="67"/>
      <c r="AM34" s="67"/>
      <c r="AN34" s="66"/>
      <c r="AO34" s="66"/>
      <c r="AP34" s="66"/>
      <c r="AQ34" s="66"/>
      <c r="AR34" s="66"/>
      <c r="AS34" s="66"/>
      <c r="AT34" s="74"/>
      <c r="AU34" s="23"/>
      <c r="AV34" s="23"/>
      <c r="AW34" s="94"/>
      <c r="AX34" s="98"/>
      <c r="AY34" s="52"/>
      <c r="AZ34" s="53">
        <f>AW34*AY34</f>
        <v>0</v>
      </c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</row>
  </sheetData>
  <sheetProtection selectLockedCells="1" selectUnlockedCells="1"/>
  <mergeCells count="87">
    <mergeCell ref="A1:L1"/>
    <mergeCell ref="P1:AD1"/>
    <mergeCell ref="A16:E16"/>
    <mergeCell ref="H16:L16"/>
    <mergeCell ref="P2:S2"/>
    <mergeCell ref="AD2:AG2"/>
    <mergeCell ref="AD4:AG4"/>
    <mergeCell ref="A6:A15"/>
    <mergeCell ref="AC5:AG5"/>
    <mergeCell ref="AC6:AC15"/>
    <mergeCell ref="AC16:AG16"/>
    <mergeCell ref="A17:A24"/>
    <mergeCell ref="H17:H24"/>
    <mergeCell ref="O17:O24"/>
    <mergeCell ref="V17:V24"/>
    <mergeCell ref="V16:Z16"/>
    <mergeCell ref="O16:S16"/>
    <mergeCell ref="AC17:AC24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V6:V15"/>
    <mergeCell ref="AH25:AI25"/>
    <mergeCell ref="A25:A31"/>
    <mergeCell ref="C25:E25"/>
    <mergeCell ref="F25:G25"/>
    <mergeCell ref="H25:H31"/>
    <mergeCell ref="J25:L25"/>
    <mergeCell ref="M25:N25"/>
    <mergeCell ref="O25:O31"/>
    <mergeCell ref="Q25:S25"/>
    <mergeCell ref="T25:U25"/>
    <mergeCell ref="AE25:AG25"/>
    <mergeCell ref="X29:Z29"/>
    <mergeCell ref="AE29:AG29"/>
    <mergeCell ref="X31:Z31"/>
    <mergeCell ref="AE31:AG31"/>
    <mergeCell ref="AE26:AG26"/>
    <mergeCell ref="X26:Z26"/>
    <mergeCell ref="AE27:AG27"/>
    <mergeCell ref="AE28:AG28"/>
    <mergeCell ref="C28:E28"/>
    <mergeCell ref="J28:L28"/>
    <mergeCell ref="Q28:S28"/>
    <mergeCell ref="X25:Z25"/>
    <mergeCell ref="AA25:AB25"/>
    <mergeCell ref="AC25:AC31"/>
    <mergeCell ref="J27:L27"/>
    <mergeCell ref="Q27:S27"/>
    <mergeCell ref="X27:Z27"/>
    <mergeCell ref="X28:Z28"/>
    <mergeCell ref="J29:L29"/>
    <mergeCell ref="Q29:S29"/>
    <mergeCell ref="V25:V31"/>
    <mergeCell ref="C26:E26"/>
    <mergeCell ref="J26:L26"/>
    <mergeCell ref="Q26:S26"/>
    <mergeCell ref="C31:E31"/>
    <mergeCell ref="J31:L31"/>
    <mergeCell ref="Q31:S31"/>
    <mergeCell ref="C27:E27"/>
    <mergeCell ref="AM5:AM15"/>
    <mergeCell ref="AM16:AM23"/>
    <mergeCell ref="A33:AH33"/>
    <mergeCell ref="A34:AH34"/>
    <mergeCell ref="C30:E30"/>
    <mergeCell ref="J30:L30"/>
    <mergeCell ref="Q30:S30"/>
    <mergeCell ref="X30:Z30"/>
    <mergeCell ref="AE30:AG30"/>
    <mergeCell ref="C29:E29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S41"/>
  <sheetViews>
    <sheetView zoomScalePageLayoutView="0" workbookViewId="0" topLeftCell="P5">
      <selection activeCell="F7" sqref="F7"/>
    </sheetView>
  </sheetViews>
  <sheetFormatPr defaultColWidth="6.125" defaultRowHeight="16.5"/>
  <cols>
    <col min="1" max="1" width="3.75390625" style="68" customWidth="1"/>
    <col min="2" max="2" width="18.375" style="69" customWidth="1"/>
    <col min="3" max="3" width="6.125" style="69" customWidth="1"/>
    <col min="4" max="5" width="5.625" style="69" customWidth="1"/>
    <col min="6" max="6" width="6.125" style="70" customWidth="1"/>
    <col min="7" max="7" width="6.125" style="71" customWidth="1"/>
    <col min="8" max="8" width="3.625" style="68" customWidth="1"/>
    <col min="9" max="9" width="18.625" style="69" customWidth="1"/>
    <col min="10" max="10" width="6.125" style="69" customWidth="1"/>
    <col min="11" max="12" width="5.625" style="69" customWidth="1"/>
    <col min="13" max="13" width="6.125" style="70" customWidth="1"/>
    <col min="14" max="14" width="6.125" style="71" customWidth="1"/>
    <col min="15" max="15" width="3.875" style="68" customWidth="1"/>
    <col min="16" max="16" width="19.125" style="69" customWidth="1"/>
    <col min="17" max="17" width="6.125" style="69" customWidth="1"/>
    <col min="18" max="19" width="5.625" style="69" customWidth="1"/>
    <col min="20" max="20" width="6.125" style="70" customWidth="1"/>
    <col min="21" max="21" width="6.125" style="71" customWidth="1"/>
    <col min="22" max="22" width="3.625" style="72" customWidth="1"/>
    <col min="23" max="23" width="16.125" style="69" customWidth="1"/>
    <col min="24" max="24" width="6.125" style="69" customWidth="1"/>
    <col min="25" max="26" width="5.625" style="69" customWidth="1"/>
    <col min="27" max="27" width="6.125" style="70" customWidth="1"/>
    <col min="28" max="28" width="6.125" style="71" customWidth="1"/>
    <col min="29" max="29" width="4.125" style="68" customWidth="1"/>
    <col min="30" max="30" width="16.125" style="69" customWidth="1"/>
    <col min="31" max="31" width="6.125" style="69" customWidth="1"/>
    <col min="32" max="33" width="5.625" style="69" customWidth="1"/>
    <col min="34" max="34" width="6.125" style="73" customWidth="1"/>
    <col min="35" max="35" width="6.125" style="71" customWidth="1"/>
    <col min="36" max="36" width="7.50390625" style="74" bestFit="1" customWidth="1"/>
    <col min="37" max="16384" width="6.125" style="74" customWidth="1"/>
  </cols>
  <sheetData>
    <row r="1" spans="1:35" s="93" customFormat="1" ht="30" customHeight="1" thickBot="1">
      <c r="A1" s="295" t="s">
        <v>224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39">
        <f>'[1]第五周'!$O$1</f>
        <v>6</v>
      </c>
      <c r="N1" s="240"/>
      <c r="O1" s="241">
        <f>'第三周 '!O1+1</f>
        <v>14</v>
      </c>
      <c r="P1" s="296" t="s">
        <v>225</v>
      </c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92">
        <v>60</v>
      </c>
      <c r="AF1" s="92">
        <v>60</v>
      </c>
      <c r="AG1" s="92"/>
      <c r="AH1" s="92"/>
      <c r="AI1" s="92"/>
    </row>
    <row r="2" spans="1:35" s="41" customFormat="1" ht="18.75" customHeight="1">
      <c r="A2" s="377" t="s">
        <v>25</v>
      </c>
      <c r="B2" s="379">
        <f>'第三周 '!B2:E2+7</f>
        <v>44340</v>
      </c>
      <c r="C2" s="379"/>
      <c r="D2" s="379"/>
      <c r="E2" s="379"/>
      <c r="F2" s="225"/>
      <c r="G2" s="226"/>
      <c r="H2" s="380" t="s">
        <v>25</v>
      </c>
      <c r="I2" s="381">
        <f>B2+1</f>
        <v>44341</v>
      </c>
      <c r="J2" s="381"/>
      <c r="K2" s="381"/>
      <c r="L2" s="381"/>
      <c r="M2" s="227"/>
      <c r="N2" s="228"/>
      <c r="O2" s="372" t="s">
        <v>25</v>
      </c>
      <c r="P2" s="382">
        <f>I2+1</f>
        <v>44342</v>
      </c>
      <c r="Q2" s="382"/>
      <c r="R2" s="382"/>
      <c r="S2" s="382"/>
      <c r="T2" s="229"/>
      <c r="U2" s="230"/>
      <c r="V2" s="372" t="s">
        <v>25</v>
      </c>
      <c r="W2" s="383">
        <f>P2+1</f>
        <v>44343</v>
      </c>
      <c r="X2" s="383"/>
      <c r="Y2" s="383"/>
      <c r="Z2" s="383"/>
      <c r="AA2" s="231"/>
      <c r="AB2" s="232"/>
      <c r="AC2" s="372" t="s">
        <v>25</v>
      </c>
      <c r="AD2" s="374">
        <f>W2+1</f>
        <v>44344</v>
      </c>
      <c r="AE2" s="374"/>
      <c r="AF2" s="374"/>
      <c r="AG2" s="375"/>
      <c r="AH2" s="139"/>
      <c r="AI2" s="218"/>
    </row>
    <row r="3" spans="1:35" s="41" customFormat="1" ht="18.75" customHeight="1">
      <c r="A3" s="378"/>
      <c r="B3" s="42" t="s">
        <v>26</v>
      </c>
      <c r="C3" s="42" t="s">
        <v>27</v>
      </c>
      <c r="D3" s="43" t="s">
        <v>28</v>
      </c>
      <c r="E3" s="43" t="s">
        <v>29</v>
      </c>
      <c r="F3" s="44" t="s">
        <v>30</v>
      </c>
      <c r="G3" s="42" t="s">
        <v>31</v>
      </c>
      <c r="H3" s="290"/>
      <c r="I3" s="42" t="s">
        <v>26</v>
      </c>
      <c r="J3" s="42" t="s">
        <v>27</v>
      </c>
      <c r="K3" s="43" t="s">
        <v>28</v>
      </c>
      <c r="L3" s="43" t="s">
        <v>29</v>
      </c>
      <c r="M3" s="44" t="s">
        <v>30</v>
      </c>
      <c r="N3" s="45" t="s">
        <v>31</v>
      </c>
      <c r="O3" s="280"/>
      <c r="P3" s="42" t="s">
        <v>26</v>
      </c>
      <c r="Q3" s="42" t="s">
        <v>27</v>
      </c>
      <c r="R3" s="43" t="s">
        <v>28</v>
      </c>
      <c r="S3" s="43" t="s">
        <v>29</v>
      </c>
      <c r="T3" s="44" t="s">
        <v>30</v>
      </c>
      <c r="U3" s="45" t="s">
        <v>31</v>
      </c>
      <c r="V3" s="280"/>
      <c r="W3" s="42" t="s">
        <v>26</v>
      </c>
      <c r="X3" s="42" t="s">
        <v>27</v>
      </c>
      <c r="Y3" s="43" t="s">
        <v>28</v>
      </c>
      <c r="Z3" s="43" t="s">
        <v>29</v>
      </c>
      <c r="AA3" s="44" t="s">
        <v>30</v>
      </c>
      <c r="AB3" s="45" t="s">
        <v>31</v>
      </c>
      <c r="AC3" s="280"/>
      <c r="AD3" s="42" t="s">
        <v>26</v>
      </c>
      <c r="AE3" s="42" t="s">
        <v>27</v>
      </c>
      <c r="AF3" s="43" t="s">
        <v>28</v>
      </c>
      <c r="AG3" s="233" t="s">
        <v>29</v>
      </c>
      <c r="AH3" s="224" t="s">
        <v>30</v>
      </c>
      <c r="AI3" s="219" t="s">
        <v>31</v>
      </c>
    </row>
    <row r="4" spans="1:35" s="51" customFormat="1" ht="18.75" customHeight="1" hidden="1">
      <c r="A4" s="378"/>
      <c r="B4" s="287" t="s">
        <v>32</v>
      </c>
      <c r="C4" s="287"/>
      <c r="D4" s="287"/>
      <c r="E4" s="287"/>
      <c r="F4" s="46"/>
      <c r="G4" s="47"/>
      <c r="H4" s="290"/>
      <c r="I4" s="287" t="s">
        <v>33</v>
      </c>
      <c r="J4" s="287"/>
      <c r="K4" s="287"/>
      <c r="L4" s="287"/>
      <c r="M4" s="46"/>
      <c r="N4" s="48"/>
      <c r="O4" s="280"/>
      <c r="P4" s="287" t="s">
        <v>34</v>
      </c>
      <c r="Q4" s="287"/>
      <c r="R4" s="287"/>
      <c r="S4" s="287"/>
      <c r="T4" s="44"/>
      <c r="U4" s="49"/>
      <c r="V4" s="280"/>
      <c r="W4" s="287" t="s">
        <v>35</v>
      </c>
      <c r="X4" s="287"/>
      <c r="Y4" s="287"/>
      <c r="Z4" s="287"/>
      <c r="AA4" s="46"/>
      <c r="AB4" s="48"/>
      <c r="AC4" s="280"/>
      <c r="AD4" s="299" t="s">
        <v>36</v>
      </c>
      <c r="AE4" s="299"/>
      <c r="AF4" s="299"/>
      <c r="AG4" s="376"/>
      <c r="AH4" s="46"/>
      <c r="AI4" s="188"/>
    </row>
    <row r="5" spans="1:35" s="51" customFormat="1" ht="18.75" customHeight="1">
      <c r="A5" s="370" t="s">
        <v>37</v>
      </c>
      <c r="B5" s="269"/>
      <c r="C5" s="269"/>
      <c r="D5" s="269"/>
      <c r="E5" s="269"/>
      <c r="F5" s="88"/>
      <c r="G5" s="89"/>
      <c r="H5" s="268" t="s">
        <v>37</v>
      </c>
      <c r="I5" s="269"/>
      <c r="J5" s="269"/>
      <c r="K5" s="269"/>
      <c r="L5" s="269"/>
      <c r="M5" s="88"/>
      <c r="N5" s="90"/>
      <c r="O5" s="289" t="s">
        <v>37</v>
      </c>
      <c r="P5" s="269"/>
      <c r="Q5" s="269"/>
      <c r="R5" s="269"/>
      <c r="S5" s="269"/>
      <c r="T5" s="88"/>
      <c r="U5" s="90"/>
      <c r="V5" s="289" t="s">
        <v>37</v>
      </c>
      <c r="W5" s="269"/>
      <c r="X5" s="269"/>
      <c r="Y5" s="269"/>
      <c r="Z5" s="269"/>
      <c r="AA5" s="88"/>
      <c r="AB5" s="90"/>
      <c r="AC5" s="289" t="s">
        <v>37</v>
      </c>
      <c r="AD5" s="269"/>
      <c r="AE5" s="269"/>
      <c r="AF5" s="269"/>
      <c r="AG5" s="373"/>
      <c r="AH5" s="46"/>
      <c r="AI5" s="188"/>
    </row>
    <row r="6" spans="1:35" s="51" customFormat="1" ht="18.75" customHeight="1">
      <c r="A6" s="367" t="s">
        <v>194</v>
      </c>
      <c r="B6" s="23" t="s">
        <v>210</v>
      </c>
      <c r="C6" s="24">
        <v>1.5</v>
      </c>
      <c r="D6" s="76">
        <v>60</v>
      </c>
      <c r="E6" s="25" t="s">
        <v>16</v>
      </c>
      <c r="F6" s="52">
        <v>4.5</v>
      </c>
      <c r="G6" s="53">
        <f>D6*F6</f>
        <v>270</v>
      </c>
      <c r="H6" s="271" t="s">
        <v>175</v>
      </c>
      <c r="I6" s="23" t="s">
        <v>165</v>
      </c>
      <c r="J6" s="23">
        <v>6</v>
      </c>
      <c r="K6" s="76">
        <v>400</v>
      </c>
      <c r="L6" s="126" t="s">
        <v>16</v>
      </c>
      <c r="M6" s="52">
        <v>1.5</v>
      </c>
      <c r="N6" s="53">
        <f>K6*M6</f>
        <v>600</v>
      </c>
      <c r="O6" s="271" t="s">
        <v>230</v>
      </c>
      <c r="P6" s="57" t="s">
        <v>230</v>
      </c>
      <c r="Q6" s="23"/>
      <c r="R6" s="76"/>
      <c r="S6" s="75"/>
      <c r="T6" s="200"/>
      <c r="U6" s="180">
        <f>R6*T6</f>
        <v>0</v>
      </c>
      <c r="V6" s="257" t="s">
        <v>110</v>
      </c>
      <c r="W6" s="23" t="s">
        <v>38</v>
      </c>
      <c r="X6" s="23">
        <v>10</v>
      </c>
      <c r="Y6" s="76">
        <f>ROUND($AE$1*X6/1000,1)</f>
        <v>0.6</v>
      </c>
      <c r="Z6" s="75" t="s">
        <v>0</v>
      </c>
      <c r="AA6" s="200">
        <v>41</v>
      </c>
      <c r="AB6" s="180">
        <f>Y6*AA6</f>
        <v>24.599999999999998</v>
      </c>
      <c r="AC6" s="271" t="s">
        <v>192</v>
      </c>
      <c r="AD6" s="23" t="s">
        <v>177</v>
      </c>
      <c r="AE6" s="23">
        <v>6</v>
      </c>
      <c r="AF6" s="76" t="s">
        <v>22</v>
      </c>
      <c r="AG6" s="234" t="s">
        <v>0</v>
      </c>
      <c r="AH6" s="55"/>
      <c r="AI6" s="180"/>
    </row>
    <row r="7" spans="1:35" s="51" customFormat="1" ht="18.75" customHeight="1">
      <c r="A7" s="368"/>
      <c r="B7" s="23"/>
      <c r="C7" s="24"/>
      <c r="D7" s="26"/>
      <c r="E7" s="27"/>
      <c r="F7" s="52"/>
      <c r="G7" s="53"/>
      <c r="H7" s="272"/>
      <c r="I7" s="203" t="s">
        <v>166</v>
      </c>
      <c r="J7" s="204"/>
      <c r="K7" s="94"/>
      <c r="L7" s="98"/>
      <c r="M7" s="52"/>
      <c r="N7" s="53">
        <f aca="true" t="shared" si="0" ref="N7:N15">K7*M7</f>
        <v>0</v>
      </c>
      <c r="O7" s="272"/>
      <c r="P7" s="23"/>
      <c r="Q7" s="54"/>
      <c r="R7" s="76"/>
      <c r="S7" s="75"/>
      <c r="T7" s="200"/>
      <c r="U7" s="180">
        <f aca="true" t="shared" si="1" ref="U7:U24">R7*T7</f>
        <v>0</v>
      </c>
      <c r="V7" s="258"/>
      <c r="W7" s="178" t="s">
        <v>17</v>
      </c>
      <c r="X7" s="23">
        <v>12</v>
      </c>
      <c r="Y7" s="76">
        <f>ROUND($AE$1*X7/300,0)</f>
        <v>2</v>
      </c>
      <c r="Z7" s="75" t="s">
        <v>20</v>
      </c>
      <c r="AA7" s="200">
        <v>55</v>
      </c>
      <c r="AB7" s="180">
        <f aca="true" t="shared" si="2" ref="AB7:AB24">Y7*AA7</f>
        <v>110</v>
      </c>
      <c r="AC7" s="272"/>
      <c r="AD7" s="23" t="s">
        <v>193</v>
      </c>
      <c r="AE7" s="23">
        <v>10</v>
      </c>
      <c r="AF7" s="76">
        <v>3</v>
      </c>
      <c r="AG7" s="234" t="s">
        <v>0</v>
      </c>
      <c r="AH7" s="55">
        <v>174</v>
      </c>
      <c r="AI7" s="180">
        <f aca="true" t="shared" si="3" ref="AI7:AI24">AF7*AH7</f>
        <v>522</v>
      </c>
    </row>
    <row r="8" spans="1:35" s="51" customFormat="1" ht="18.75" customHeight="1">
      <c r="A8" s="368"/>
      <c r="B8" s="23"/>
      <c r="C8" s="24"/>
      <c r="D8" s="76"/>
      <c r="E8" s="25"/>
      <c r="F8" s="52"/>
      <c r="G8" s="53">
        <f>D8*F8</f>
        <v>0</v>
      </c>
      <c r="H8" s="272"/>
      <c r="I8" s="77" t="s">
        <v>100</v>
      </c>
      <c r="J8" s="56">
        <v>133</v>
      </c>
      <c r="K8" s="76">
        <f>ROUND($AE$1*J8/2000,1)</f>
        <v>4</v>
      </c>
      <c r="L8" s="76" t="s">
        <v>49</v>
      </c>
      <c r="M8" s="158">
        <v>125</v>
      </c>
      <c r="N8" s="53">
        <f t="shared" si="0"/>
        <v>500</v>
      </c>
      <c r="O8" s="272"/>
      <c r="P8" s="54"/>
      <c r="Q8" s="54"/>
      <c r="R8" s="76"/>
      <c r="S8" s="75"/>
      <c r="T8" s="200"/>
      <c r="U8" s="180">
        <f t="shared" si="1"/>
        <v>0</v>
      </c>
      <c r="V8" s="258"/>
      <c r="W8" s="221" t="s">
        <v>202</v>
      </c>
      <c r="X8" s="221">
        <v>15</v>
      </c>
      <c r="Y8" s="222">
        <v>2</v>
      </c>
      <c r="Z8" s="223" t="s">
        <v>23</v>
      </c>
      <c r="AA8" s="200">
        <v>58</v>
      </c>
      <c r="AB8" s="180"/>
      <c r="AC8" s="272"/>
      <c r="AD8" s="23" t="s">
        <v>1</v>
      </c>
      <c r="AE8" s="23">
        <v>30</v>
      </c>
      <c r="AF8" s="76">
        <f>ROUND($AE$1*AE8/1000,1)</f>
        <v>1.8</v>
      </c>
      <c r="AG8" s="234" t="s">
        <v>0</v>
      </c>
      <c r="AH8" s="55">
        <v>40</v>
      </c>
      <c r="AI8" s="180">
        <f t="shared" si="3"/>
        <v>72</v>
      </c>
    </row>
    <row r="9" spans="1:35" s="51" customFormat="1" ht="18.75" customHeight="1">
      <c r="A9" s="368"/>
      <c r="B9" s="23" t="s">
        <v>212</v>
      </c>
      <c r="C9" s="23">
        <v>15</v>
      </c>
      <c r="D9" s="76">
        <f>ROUND($AE$1*C9/300,1)</f>
        <v>3</v>
      </c>
      <c r="E9" s="75" t="s">
        <v>23</v>
      </c>
      <c r="F9" s="52">
        <v>65</v>
      </c>
      <c r="G9" s="53">
        <f aca="true" t="shared" si="4" ref="G9:G15">D9*F9</f>
        <v>195</v>
      </c>
      <c r="H9" s="272"/>
      <c r="I9" s="28"/>
      <c r="J9" s="57"/>
      <c r="K9" s="94"/>
      <c r="L9" s="94"/>
      <c r="M9" s="158"/>
      <c r="N9" s="53">
        <f t="shared" si="0"/>
        <v>0</v>
      </c>
      <c r="O9" s="272"/>
      <c r="P9" s="23"/>
      <c r="Q9" s="54"/>
      <c r="R9" s="76"/>
      <c r="S9" s="75"/>
      <c r="T9" s="200"/>
      <c r="U9" s="180"/>
      <c r="V9" s="258"/>
      <c r="W9" s="23" t="s">
        <v>174</v>
      </c>
      <c r="X9" s="23">
        <v>15</v>
      </c>
      <c r="Y9" s="76" t="s">
        <v>22</v>
      </c>
      <c r="Z9" s="75" t="s">
        <v>0</v>
      </c>
      <c r="AA9" s="200"/>
      <c r="AB9" s="180" t="e">
        <f t="shared" si="2"/>
        <v>#VALUE!</v>
      </c>
      <c r="AC9" s="272"/>
      <c r="AD9" s="23" t="s">
        <v>64</v>
      </c>
      <c r="AE9" s="23">
        <v>6</v>
      </c>
      <c r="AF9" s="76">
        <f>ROUND($AE$1*AE9/1000,1)</f>
        <v>0.4</v>
      </c>
      <c r="AG9" s="234" t="s">
        <v>0</v>
      </c>
      <c r="AH9" s="55">
        <v>31</v>
      </c>
      <c r="AI9" s="180">
        <f t="shared" si="3"/>
        <v>12.4</v>
      </c>
    </row>
    <row r="10" spans="1:35" s="51" customFormat="1" ht="18.75" customHeight="1">
      <c r="A10" s="368"/>
      <c r="B10" s="23" t="s">
        <v>58</v>
      </c>
      <c r="C10" s="24">
        <v>1</v>
      </c>
      <c r="D10" s="76">
        <f>ROUND($AE$1*C10/1000,1)</f>
        <v>0.1</v>
      </c>
      <c r="E10" s="75" t="s">
        <v>0</v>
      </c>
      <c r="F10" s="52">
        <v>60</v>
      </c>
      <c r="G10" s="53">
        <f t="shared" si="4"/>
        <v>6</v>
      </c>
      <c r="H10" s="272"/>
      <c r="I10" s="23"/>
      <c r="J10" s="23"/>
      <c r="K10" s="76"/>
      <c r="L10" s="76"/>
      <c r="M10" s="158"/>
      <c r="N10" s="53">
        <f t="shared" si="0"/>
        <v>0</v>
      </c>
      <c r="O10" s="272"/>
      <c r="P10" s="54"/>
      <c r="Q10" s="54"/>
      <c r="R10" s="76"/>
      <c r="S10" s="75"/>
      <c r="T10" s="200"/>
      <c r="U10" s="180"/>
      <c r="V10" s="258"/>
      <c r="W10" s="23" t="s">
        <v>94</v>
      </c>
      <c r="X10" s="23">
        <v>1.5</v>
      </c>
      <c r="Y10" s="76" t="s">
        <v>22</v>
      </c>
      <c r="Z10" s="75" t="s">
        <v>0</v>
      </c>
      <c r="AA10" s="200"/>
      <c r="AB10" s="180" t="e">
        <f t="shared" si="2"/>
        <v>#VALUE!</v>
      </c>
      <c r="AC10" s="272"/>
      <c r="AD10" s="23" t="s">
        <v>211</v>
      </c>
      <c r="AE10" s="23">
        <v>0.33</v>
      </c>
      <c r="AF10" s="76">
        <v>2</v>
      </c>
      <c r="AG10" s="234" t="s">
        <v>21</v>
      </c>
      <c r="AH10" s="55"/>
      <c r="AI10" s="180">
        <f t="shared" si="3"/>
        <v>0</v>
      </c>
    </row>
    <row r="11" spans="1:35" s="51" customFormat="1" ht="18.75" customHeight="1">
      <c r="A11" s="368"/>
      <c r="B11" s="23" t="s">
        <v>38</v>
      </c>
      <c r="C11" s="23">
        <v>15</v>
      </c>
      <c r="D11" s="76">
        <f>ROUND($AE$1*C11/1000,1)</f>
        <v>0.9</v>
      </c>
      <c r="E11" s="75" t="s">
        <v>0</v>
      </c>
      <c r="F11" s="52">
        <v>41</v>
      </c>
      <c r="G11" s="53">
        <f t="shared" si="4"/>
        <v>36.9</v>
      </c>
      <c r="H11" s="272"/>
      <c r="I11" s="23"/>
      <c r="J11" s="23"/>
      <c r="K11" s="76"/>
      <c r="L11" s="76"/>
      <c r="M11" s="158"/>
      <c r="N11" s="53">
        <f t="shared" si="0"/>
        <v>0</v>
      </c>
      <c r="O11" s="272"/>
      <c r="P11" s="54"/>
      <c r="Q11" s="54"/>
      <c r="R11" s="76"/>
      <c r="S11" s="75"/>
      <c r="T11" s="200"/>
      <c r="U11" s="180">
        <f t="shared" si="1"/>
        <v>0</v>
      </c>
      <c r="V11" s="258"/>
      <c r="W11" s="60" t="s">
        <v>64</v>
      </c>
      <c r="X11" s="23">
        <v>12</v>
      </c>
      <c r="Y11" s="76">
        <f>ROUND($AE$1*X11/1000,1)</f>
        <v>0.7</v>
      </c>
      <c r="Z11" s="75" t="s">
        <v>0</v>
      </c>
      <c r="AA11" s="200">
        <v>31</v>
      </c>
      <c r="AB11" s="180"/>
      <c r="AC11" s="272"/>
      <c r="AD11" s="23" t="s">
        <v>71</v>
      </c>
      <c r="AE11" s="23">
        <v>6</v>
      </c>
      <c r="AF11" s="76">
        <f>ROUND($AE$1*AE11/1000,1)</f>
        <v>0.4</v>
      </c>
      <c r="AG11" s="234" t="s">
        <v>0</v>
      </c>
      <c r="AH11" s="55">
        <v>180</v>
      </c>
      <c r="AI11" s="180">
        <f t="shared" si="3"/>
        <v>72</v>
      </c>
    </row>
    <row r="12" spans="1:35" s="41" customFormat="1" ht="18.75" customHeight="1">
      <c r="A12" s="368"/>
      <c r="B12" s="28"/>
      <c r="C12" s="29"/>
      <c r="D12" s="76"/>
      <c r="E12" s="75"/>
      <c r="F12" s="52"/>
      <c r="G12" s="53"/>
      <c r="H12" s="272"/>
      <c r="I12" s="23"/>
      <c r="J12" s="23"/>
      <c r="K12" s="94"/>
      <c r="L12" s="98"/>
      <c r="M12" s="52"/>
      <c r="N12" s="53">
        <f t="shared" si="0"/>
        <v>0</v>
      </c>
      <c r="O12" s="272"/>
      <c r="P12" s="23"/>
      <c r="Q12" s="23"/>
      <c r="R12" s="76"/>
      <c r="S12" s="75"/>
      <c r="T12" s="200"/>
      <c r="U12" s="180">
        <f t="shared" si="1"/>
        <v>0</v>
      </c>
      <c r="V12" s="258"/>
      <c r="W12" s="60" t="s">
        <v>189</v>
      </c>
      <c r="X12" s="23">
        <v>20</v>
      </c>
      <c r="Y12" s="76">
        <f>ROUND($AE$1*X12/1000,1)</f>
        <v>1.2</v>
      </c>
      <c r="Z12" s="75" t="s">
        <v>0</v>
      </c>
      <c r="AA12" s="200">
        <v>33</v>
      </c>
      <c r="AB12" s="180">
        <f t="shared" si="2"/>
        <v>39.6</v>
      </c>
      <c r="AC12" s="272"/>
      <c r="AD12" s="23" t="s">
        <v>81</v>
      </c>
      <c r="AE12" s="23">
        <v>0.5</v>
      </c>
      <c r="AF12" s="76" t="s">
        <v>22</v>
      </c>
      <c r="AG12" s="234" t="s">
        <v>0</v>
      </c>
      <c r="AH12" s="55"/>
      <c r="AI12" s="180"/>
    </row>
    <row r="13" spans="1:35" s="51" customFormat="1" ht="18.75" customHeight="1">
      <c r="A13" s="368"/>
      <c r="B13" s="30"/>
      <c r="C13" s="30"/>
      <c r="D13" s="26"/>
      <c r="E13" s="27"/>
      <c r="F13" s="52"/>
      <c r="G13" s="53">
        <f t="shared" si="4"/>
        <v>0</v>
      </c>
      <c r="H13" s="272"/>
      <c r="I13" s="23"/>
      <c r="J13" s="23"/>
      <c r="K13" s="94"/>
      <c r="L13" s="98"/>
      <c r="M13" s="52"/>
      <c r="N13" s="53">
        <f t="shared" si="0"/>
        <v>0</v>
      </c>
      <c r="O13" s="272"/>
      <c r="P13" s="54"/>
      <c r="Q13" s="54"/>
      <c r="R13" s="76"/>
      <c r="S13" s="75"/>
      <c r="T13" s="200"/>
      <c r="U13" s="180">
        <f t="shared" si="1"/>
        <v>0</v>
      </c>
      <c r="V13" s="258"/>
      <c r="W13" s="60"/>
      <c r="X13" s="60"/>
      <c r="Y13" s="76"/>
      <c r="Z13" s="75"/>
      <c r="AA13" s="200"/>
      <c r="AB13" s="180">
        <f t="shared" si="2"/>
        <v>0</v>
      </c>
      <c r="AC13" s="272"/>
      <c r="AD13" s="23"/>
      <c r="AE13" s="23"/>
      <c r="AF13" s="76"/>
      <c r="AG13" s="234"/>
      <c r="AH13" s="55"/>
      <c r="AI13" s="180">
        <f t="shared" si="3"/>
        <v>0</v>
      </c>
    </row>
    <row r="14" spans="1:35" s="51" customFormat="1" ht="18.75" customHeight="1">
      <c r="A14" s="368"/>
      <c r="B14" s="30"/>
      <c r="C14" s="30"/>
      <c r="D14" s="26"/>
      <c r="E14" s="27"/>
      <c r="F14" s="52"/>
      <c r="G14" s="53">
        <f t="shared" si="4"/>
        <v>0</v>
      </c>
      <c r="H14" s="272"/>
      <c r="I14" s="23"/>
      <c r="J14" s="23"/>
      <c r="K14" s="94"/>
      <c r="L14" s="98"/>
      <c r="M14" s="52"/>
      <c r="N14" s="53">
        <f t="shared" si="0"/>
        <v>0</v>
      </c>
      <c r="O14" s="272"/>
      <c r="P14" s="54"/>
      <c r="Q14" s="54"/>
      <c r="R14" s="76"/>
      <c r="S14" s="75"/>
      <c r="T14" s="200"/>
      <c r="U14" s="180">
        <f t="shared" si="1"/>
        <v>0</v>
      </c>
      <c r="V14" s="258"/>
      <c r="W14" s="60"/>
      <c r="X14" s="60"/>
      <c r="Y14" s="76"/>
      <c r="Z14" s="75"/>
      <c r="AA14" s="200"/>
      <c r="AB14" s="180">
        <f t="shared" si="2"/>
        <v>0</v>
      </c>
      <c r="AC14" s="272"/>
      <c r="AD14" s="81"/>
      <c r="AE14" s="54"/>
      <c r="AF14" s="76"/>
      <c r="AG14" s="234"/>
      <c r="AH14" s="55"/>
      <c r="AI14" s="180">
        <f t="shared" si="3"/>
        <v>0</v>
      </c>
    </row>
    <row r="15" spans="1:35" s="51" customFormat="1" ht="18.75" customHeight="1">
      <c r="A15" s="368"/>
      <c r="B15" s="30"/>
      <c r="C15" s="30"/>
      <c r="D15" s="26"/>
      <c r="E15" s="27"/>
      <c r="F15" s="52"/>
      <c r="G15" s="53">
        <f t="shared" si="4"/>
        <v>0</v>
      </c>
      <c r="H15" s="272"/>
      <c r="I15" s="23"/>
      <c r="J15" s="23"/>
      <c r="K15" s="94"/>
      <c r="L15" s="98"/>
      <c r="M15" s="52"/>
      <c r="N15" s="53">
        <f t="shared" si="0"/>
        <v>0</v>
      </c>
      <c r="O15" s="272"/>
      <c r="P15" s="54"/>
      <c r="Q15" s="54"/>
      <c r="R15" s="76"/>
      <c r="S15" s="75"/>
      <c r="T15" s="200"/>
      <c r="U15" s="180">
        <f t="shared" si="1"/>
        <v>0</v>
      </c>
      <c r="V15" s="258"/>
      <c r="W15" s="23"/>
      <c r="X15" s="23"/>
      <c r="Y15" s="76"/>
      <c r="Z15" s="75"/>
      <c r="AA15" s="200"/>
      <c r="AB15" s="180">
        <f t="shared" si="2"/>
        <v>0</v>
      </c>
      <c r="AC15" s="272"/>
      <c r="AD15" s="63"/>
      <c r="AE15" s="63"/>
      <c r="AF15" s="76"/>
      <c r="AG15" s="235"/>
      <c r="AH15" s="55"/>
      <c r="AI15" s="180">
        <f t="shared" si="3"/>
        <v>0</v>
      </c>
    </row>
    <row r="16" spans="1:45" s="51" customFormat="1" ht="18.75" customHeight="1">
      <c r="A16" s="371" t="s">
        <v>40</v>
      </c>
      <c r="B16" s="259"/>
      <c r="C16" s="259"/>
      <c r="D16" s="259"/>
      <c r="E16" s="259"/>
      <c r="F16" s="88"/>
      <c r="G16" s="89"/>
      <c r="H16" s="259" t="s">
        <v>40</v>
      </c>
      <c r="I16" s="259"/>
      <c r="J16" s="259"/>
      <c r="K16" s="259"/>
      <c r="L16" s="259"/>
      <c r="M16" s="88"/>
      <c r="N16" s="90"/>
      <c r="O16" s="259"/>
      <c r="P16" s="259"/>
      <c r="Q16" s="259"/>
      <c r="R16" s="259"/>
      <c r="S16" s="259"/>
      <c r="T16" s="88"/>
      <c r="U16" s="90"/>
      <c r="V16" s="259" t="s">
        <v>40</v>
      </c>
      <c r="W16" s="259"/>
      <c r="X16" s="259"/>
      <c r="Y16" s="259"/>
      <c r="Z16" s="259"/>
      <c r="AA16" s="88"/>
      <c r="AB16" s="90"/>
      <c r="AC16" s="259" t="s">
        <v>40</v>
      </c>
      <c r="AD16" s="259"/>
      <c r="AE16" s="259"/>
      <c r="AF16" s="259"/>
      <c r="AG16" s="365"/>
      <c r="AH16" s="88"/>
      <c r="AI16" s="220"/>
      <c r="AO16" s="257" t="s">
        <v>110</v>
      </c>
      <c r="AP16" s="23" t="s">
        <v>38</v>
      </c>
      <c r="AQ16" s="23">
        <v>10</v>
      </c>
      <c r="AR16" s="76">
        <f>ROUND($AE$1*AQ16/1000,1)</f>
        <v>0.6</v>
      </c>
      <c r="AS16" s="75" t="s">
        <v>0</v>
      </c>
    </row>
    <row r="17" spans="1:45" s="51" customFormat="1" ht="18.75" customHeight="1">
      <c r="A17" s="367" t="s">
        <v>43</v>
      </c>
      <c r="B17" s="29" t="s">
        <v>60</v>
      </c>
      <c r="C17" s="29">
        <v>50</v>
      </c>
      <c r="D17" s="76">
        <f>ROUND($AE$1*C17/1000,1)</f>
        <v>3</v>
      </c>
      <c r="E17" s="100" t="s">
        <v>0</v>
      </c>
      <c r="F17" s="52"/>
      <c r="G17" s="53">
        <f aca="true" t="shared" si="5" ref="G17:G24">D17*F17</f>
        <v>0</v>
      </c>
      <c r="H17" s="282" t="s">
        <v>41</v>
      </c>
      <c r="I17" s="29" t="s">
        <v>42</v>
      </c>
      <c r="J17" s="29">
        <v>3.5</v>
      </c>
      <c r="K17" s="76" t="s">
        <v>22</v>
      </c>
      <c r="L17" s="75" t="s">
        <v>0</v>
      </c>
      <c r="M17" s="52"/>
      <c r="N17" s="53"/>
      <c r="O17" s="341"/>
      <c r="P17" s="61"/>
      <c r="Q17" s="53"/>
      <c r="R17" s="53"/>
      <c r="S17" s="62"/>
      <c r="T17" s="200"/>
      <c r="U17" s="180">
        <f t="shared" si="1"/>
        <v>0</v>
      </c>
      <c r="V17" s="271" t="s">
        <v>92</v>
      </c>
      <c r="W17" s="59" t="s">
        <v>214</v>
      </c>
      <c r="X17" s="59">
        <v>50</v>
      </c>
      <c r="Y17" s="164">
        <f>ROUND($AE$1*X17/1000,1)</f>
        <v>3</v>
      </c>
      <c r="Z17" s="75" t="s">
        <v>0</v>
      </c>
      <c r="AA17" s="200"/>
      <c r="AB17" s="180">
        <f t="shared" si="2"/>
        <v>0</v>
      </c>
      <c r="AC17" s="341" t="s">
        <v>190</v>
      </c>
      <c r="AD17" s="61" t="s">
        <v>61</v>
      </c>
      <c r="AE17" s="61">
        <v>5.5</v>
      </c>
      <c r="AF17" s="61">
        <f>ROUND($AE$1*AE17/300,0)</f>
        <v>1</v>
      </c>
      <c r="AG17" s="236" t="s">
        <v>20</v>
      </c>
      <c r="AH17" s="55">
        <v>55</v>
      </c>
      <c r="AI17" s="180">
        <f t="shared" si="3"/>
        <v>55</v>
      </c>
      <c r="AO17" s="258"/>
      <c r="AP17" s="178" t="s">
        <v>17</v>
      </c>
      <c r="AQ17" s="23">
        <v>12</v>
      </c>
      <c r="AR17" s="76">
        <f>ROUND($AE$1*AQ17/300,0)</f>
        <v>2</v>
      </c>
      <c r="AS17" s="75" t="s">
        <v>20</v>
      </c>
    </row>
    <row r="18" spans="1:45" s="51" customFormat="1" ht="18.75" customHeight="1">
      <c r="A18" s="368"/>
      <c r="B18" s="59" t="s">
        <v>44</v>
      </c>
      <c r="C18" s="59">
        <v>50</v>
      </c>
      <c r="D18" s="164">
        <f>ROUND($AE$1*C18/1000,1)</f>
        <v>3</v>
      </c>
      <c r="E18" s="75" t="s">
        <v>0</v>
      </c>
      <c r="F18" s="52"/>
      <c r="G18" s="53">
        <f t="shared" si="5"/>
        <v>0</v>
      </c>
      <c r="H18" s="283"/>
      <c r="I18" s="29" t="s">
        <v>45</v>
      </c>
      <c r="J18" s="29">
        <v>3.5</v>
      </c>
      <c r="K18" s="76" t="s">
        <v>22</v>
      </c>
      <c r="L18" s="75" t="s">
        <v>0</v>
      </c>
      <c r="M18" s="52"/>
      <c r="N18" s="53"/>
      <c r="O18" s="341"/>
      <c r="P18" s="23"/>
      <c r="Q18" s="23"/>
      <c r="R18" s="165"/>
      <c r="S18" s="75"/>
      <c r="T18" s="200"/>
      <c r="U18" s="180">
        <f t="shared" si="1"/>
        <v>0</v>
      </c>
      <c r="V18" s="272"/>
      <c r="W18" s="59" t="s">
        <v>44</v>
      </c>
      <c r="X18" s="59">
        <v>50</v>
      </c>
      <c r="Y18" s="164">
        <f>ROUND($AE$1*X18/1000,1)</f>
        <v>3</v>
      </c>
      <c r="Z18" s="75" t="s">
        <v>0</v>
      </c>
      <c r="AA18" s="200"/>
      <c r="AB18" s="180"/>
      <c r="AC18" s="341"/>
      <c r="AD18" s="61" t="s">
        <v>107</v>
      </c>
      <c r="AE18" s="61">
        <v>17</v>
      </c>
      <c r="AF18" s="61">
        <f>ROUND($AE$1*AE18/1000,1)</f>
        <v>1</v>
      </c>
      <c r="AG18" s="237" t="s">
        <v>2</v>
      </c>
      <c r="AH18" s="55">
        <v>49</v>
      </c>
      <c r="AI18" s="180">
        <f t="shared" si="3"/>
        <v>49</v>
      </c>
      <c r="AO18" s="258"/>
      <c r="AP18" s="221" t="s">
        <v>202</v>
      </c>
      <c r="AQ18" s="221">
        <v>15</v>
      </c>
      <c r="AR18" s="222">
        <v>2</v>
      </c>
      <c r="AS18" s="223" t="s">
        <v>23</v>
      </c>
    </row>
    <row r="19" spans="1:45" s="51" customFormat="1" ht="18.75" customHeight="1">
      <c r="A19" s="368"/>
      <c r="B19" s="28" t="s">
        <v>188</v>
      </c>
      <c r="C19" s="29">
        <v>40</v>
      </c>
      <c r="D19" s="76">
        <f>ROUND($AE$1*C19/1000,1)</f>
        <v>2.4</v>
      </c>
      <c r="E19" s="75" t="s">
        <v>0</v>
      </c>
      <c r="F19" s="52"/>
      <c r="G19" s="53">
        <f t="shared" si="5"/>
        <v>0</v>
      </c>
      <c r="H19" s="283"/>
      <c r="I19" s="29" t="s">
        <v>47</v>
      </c>
      <c r="J19" s="29">
        <v>7</v>
      </c>
      <c r="K19" s="76" t="s">
        <v>22</v>
      </c>
      <c r="L19" s="75" t="s">
        <v>0</v>
      </c>
      <c r="M19" s="52"/>
      <c r="N19" s="53"/>
      <c r="O19" s="341"/>
      <c r="P19" s="29"/>
      <c r="Q19" s="29"/>
      <c r="R19" s="165"/>
      <c r="S19" s="75"/>
      <c r="T19" s="200"/>
      <c r="U19" s="180">
        <f t="shared" si="1"/>
        <v>0</v>
      </c>
      <c r="V19" s="272"/>
      <c r="W19" s="79" t="s">
        <v>18</v>
      </c>
      <c r="X19" s="59">
        <v>50</v>
      </c>
      <c r="Y19" s="164">
        <f>ROUND($AE$1*X19/1000,1)</f>
        <v>3</v>
      </c>
      <c r="Z19" s="75" t="s">
        <v>0</v>
      </c>
      <c r="AA19" s="200"/>
      <c r="AB19" s="180">
        <f t="shared" si="2"/>
        <v>0</v>
      </c>
      <c r="AC19" s="341"/>
      <c r="AD19" s="61" t="s">
        <v>24</v>
      </c>
      <c r="AE19" s="61">
        <v>10</v>
      </c>
      <c r="AF19" s="61">
        <f>ROUND($AE$1*AE19/1000,1)</f>
        <v>0.6</v>
      </c>
      <c r="AG19" s="237" t="s">
        <v>2</v>
      </c>
      <c r="AH19" s="55">
        <v>34</v>
      </c>
      <c r="AI19" s="180">
        <f t="shared" si="3"/>
        <v>20.4</v>
      </c>
      <c r="AO19" s="258"/>
      <c r="AP19" s="23" t="s">
        <v>174</v>
      </c>
      <c r="AQ19" s="23">
        <v>15</v>
      </c>
      <c r="AR19" s="76" t="s">
        <v>22</v>
      </c>
      <c r="AS19" s="75" t="s">
        <v>0</v>
      </c>
    </row>
    <row r="20" spans="1:45" s="51" customFormat="1" ht="18.75" customHeight="1">
      <c r="A20" s="368"/>
      <c r="B20" s="23"/>
      <c r="C20" s="23"/>
      <c r="D20" s="94"/>
      <c r="E20" s="98"/>
      <c r="F20" s="52"/>
      <c r="G20" s="53">
        <f t="shared" si="5"/>
        <v>0</v>
      </c>
      <c r="H20" s="283"/>
      <c r="I20" s="29" t="s">
        <v>48</v>
      </c>
      <c r="J20" s="29">
        <v>3.5</v>
      </c>
      <c r="K20" s="76" t="s">
        <v>22</v>
      </c>
      <c r="L20" s="75" t="s">
        <v>0</v>
      </c>
      <c r="M20" s="52"/>
      <c r="N20" s="53"/>
      <c r="O20" s="341"/>
      <c r="P20" s="29"/>
      <c r="Q20" s="63"/>
      <c r="R20" s="76"/>
      <c r="S20" s="75"/>
      <c r="T20" s="200"/>
      <c r="U20" s="180">
        <f t="shared" si="1"/>
        <v>0</v>
      </c>
      <c r="V20" s="272"/>
      <c r="W20" s="167"/>
      <c r="X20" s="167"/>
      <c r="Y20" s="76"/>
      <c r="Z20" s="75"/>
      <c r="AA20" s="200"/>
      <c r="AB20" s="180">
        <f t="shared" si="2"/>
        <v>0</v>
      </c>
      <c r="AC20" s="341"/>
      <c r="AD20" s="61" t="s">
        <v>202</v>
      </c>
      <c r="AE20" s="61">
        <v>6</v>
      </c>
      <c r="AF20" s="61">
        <v>1</v>
      </c>
      <c r="AG20" s="237" t="s">
        <v>23</v>
      </c>
      <c r="AH20" s="55">
        <v>58</v>
      </c>
      <c r="AI20" s="180">
        <f t="shared" si="3"/>
        <v>58</v>
      </c>
      <c r="AO20" s="258"/>
      <c r="AP20" s="23" t="s">
        <v>94</v>
      </c>
      <c r="AQ20" s="23">
        <v>1.5</v>
      </c>
      <c r="AR20" s="76" t="s">
        <v>22</v>
      </c>
      <c r="AS20" s="75" t="s">
        <v>0</v>
      </c>
    </row>
    <row r="21" spans="1:45" s="51" customFormat="1" ht="18.75" customHeight="1">
      <c r="A21" s="368"/>
      <c r="B21" s="61" t="s">
        <v>14</v>
      </c>
      <c r="C21" s="53">
        <v>133</v>
      </c>
      <c r="D21" s="53">
        <v>4</v>
      </c>
      <c r="E21" s="62" t="s">
        <v>49</v>
      </c>
      <c r="F21" s="52">
        <v>170</v>
      </c>
      <c r="G21" s="53">
        <f t="shared" si="5"/>
        <v>680</v>
      </c>
      <c r="H21" s="283"/>
      <c r="I21" s="29" t="s">
        <v>50</v>
      </c>
      <c r="J21" s="29">
        <v>3.5</v>
      </c>
      <c r="K21" s="76" t="s">
        <v>22</v>
      </c>
      <c r="L21" s="75" t="s">
        <v>0</v>
      </c>
      <c r="M21" s="52"/>
      <c r="N21" s="53"/>
      <c r="O21" s="341"/>
      <c r="P21" s="63"/>
      <c r="Q21" s="63"/>
      <c r="R21" s="76"/>
      <c r="S21" s="25"/>
      <c r="T21" s="200"/>
      <c r="U21" s="180">
        <f t="shared" si="1"/>
        <v>0</v>
      </c>
      <c r="V21" s="272"/>
      <c r="W21" s="61" t="s">
        <v>15</v>
      </c>
      <c r="X21" s="53">
        <v>133</v>
      </c>
      <c r="Y21" s="53">
        <v>4</v>
      </c>
      <c r="Z21" s="62" t="s">
        <v>49</v>
      </c>
      <c r="AA21" s="200">
        <v>170</v>
      </c>
      <c r="AB21" s="180">
        <f t="shared" si="2"/>
        <v>680</v>
      </c>
      <c r="AC21" s="341"/>
      <c r="AD21" s="61" t="s">
        <v>108</v>
      </c>
      <c r="AE21" s="61">
        <v>10</v>
      </c>
      <c r="AF21" s="61">
        <f>ROUND($AE$1*AE21/300,0)</f>
        <v>2</v>
      </c>
      <c r="AG21" s="237" t="s">
        <v>20</v>
      </c>
      <c r="AH21" s="55">
        <v>55</v>
      </c>
      <c r="AI21" s="180">
        <f t="shared" si="3"/>
        <v>110</v>
      </c>
      <c r="AO21" s="258"/>
      <c r="AP21" s="60" t="s">
        <v>64</v>
      </c>
      <c r="AQ21" s="23">
        <v>12</v>
      </c>
      <c r="AR21" s="76">
        <f>ROUND($AE$1*AQ21/1000,1)</f>
        <v>0.7</v>
      </c>
      <c r="AS21" s="75" t="s">
        <v>0</v>
      </c>
    </row>
    <row r="22" spans="1:45" s="51" customFormat="1" ht="18.75" customHeight="1">
      <c r="A22" s="368"/>
      <c r="B22" s="23"/>
      <c r="C22" s="23"/>
      <c r="D22" s="94"/>
      <c r="E22" s="98"/>
      <c r="F22" s="168"/>
      <c r="G22" s="53">
        <f t="shared" si="5"/>
        <v>0</v>
      </c>
      <c r="H22" s="283"/>
      <c r="I22" s="23" t="s">
        <v>203</v>
      </c>
      <c r="J22" s="23">
        <v>40</v>
      </c>
      <c r="K22" s="76">
        <v>2</v>
      </c>
      <c r="L22" s="75" t="s">
        <v>21</v>
      </c>
      <c r="M22" s="168">
        <v>40</v>
      </c>
      <c r="N22" s="53">
        <f>K22*M22</f>
        <v>80</v>
      </c>
      <c r="O22" s="341"/>
      <c r="P22" s="354"/>
      <c r="Q22" s="355"/>
      <c r="R22" s="355"/>
      <c r="S22" s="356"/>
      <c r="T22" s="200"/>
      <c r="U22" s="180">
        <f t="shared" si="1"/>
        <v>0</v>
      </c>
      <c r="V22" s="272"/>
      <c r="W22" s="167"/>
      <c r="X22" s="167"/>
      <c r="Y22" s="76"/>
      <c r="Z22" s="75"/>
      <c r="AA22" s="200"/>
      <c r="AB22" s="180">
        <f t="shared" si="2"/>
        <v>0</v>
      </c>
      <c r="AC22" s="341"/>
      <c r="AD22" s="61" t="s">
        <v>191</v>
      </c>
      <c r="AE22" s="61">
        <v>6</v>
      </c>
      <c r="AF22" s="76" t="s">
        <v>22</v>
      </c>
      <c r="AG22" s="237" t="s">
        <v>2</v>
      </c>
      <c r="AH22" s="55">
        <v>174</v>
      </c>
      <c r="AI22" s="180"/>
      <c r="AO22" s="258"/>
      <c r="AP22" s="60" t="s">
        <v>189</v>
      </c>
      <c r="AQ22" s="23">
        <v>20</v>
      </c>
      <c r="AR22" s="76">
        <f>ROUND($AE$1*AQ22/1000,1)</f>
        <v>1.2</v>
      </c>
      <c r="AS22" s="75" t="s">
        <v>0</v>
      </c>
    </row>
    <row r="23" spans="1:45" s="51" customFormat="1" ht="18.75" customHeight="1">
      <c r="A23" s="368"/>
      <c r="B23" s="23"/>
      <c r="C23" s="23"/>
      <c r="D23" s="94"/>
      <c r="E23" s="98"/>
      <c r="F23" s="52"/>
      <c r="G23" s="53">
        <f t="shared" si="5"/>
        <v>0</v>
      </c>
      <c r="H23" s="283"/>
      <c r="I23" s="23"/>
      <c r="J23" s="23"/>
      <c r="K23" s="94"/>
      <c r="L23" s="98"/>
      <c r="M23" s="52"/>
      <c r="N23" s="53">
        <f>K23*M23</f>
        <v>0</v>
      </c>
      <c r="O23" s="341"/>
      <c r="P23" s="357"/>
      <c r="Q23" s="358"/>
      <c r="R23" s="358"/>
      <c r="S23" s="359"/>
      <c r="T23" s="200"/>
      <c r="U23" s="180">
        <f t="shared" si="1"/>
        <v>0</v>
      </c>
      <c r="V23" s="272"/>
      <c r="W23" s="167"/>
      <c r="X23" s="167"/>
      <c r="Y23" s="76"/>
      <c r="Z23" s="75"/>
      <c r="AA23" s="200"/>
      <c r="AB23" s="180">
        <f t="shared" si="2"/>
        <v>0</v>
      </c>
      <c r="AC23" s="341"/>
      <c r="AD23" s="61" t="s">
        <v>13</v>
      </c>
      <c r="AE23" s="61">
        <v>33</v>
      </c>
      <c r="AF23" s="61">
        <f>ROUND($AF$1*AE23/2000,1)</f>
        <v>1</v>
      </c>
      <c r="AG23" s="237" t="s">
        <v>20</v>
      </c>
      <c r="AH23" s="55">
        <v>170</v>
      </c>
      <c r="AI23" s="180">
        <f t="shared" si="3"/>
        <v>170</v>
      </c>
      <c r="AO23" s="258"/>
      <c r="AP23" s="60"/>
      <c r="AQ23" s="60"/>
      <c r="AR23" s="76"/>
      <c r="AS23" s="75"/>
    </row>
    <row r="24" spans="1:45" s="51" customFormat="1" ht="18.75" customHeight="1" thickBot="1">
      <c r="A24" s="369"/>
      <c r="B24" s="23"/>
      <c r="C24" s="23"/>
      <c r="D24" s="94"/>
      <c r="E24" s="98"/>
      <c r="F24" s="171"/>
      <c r="G24" s="172">
        <f t="shared" si="5"/>
        <v>0</v>
      </c>
      <c r="H24" s="283"/>
      <c r="I24" s="23"/>
      <c r="J24" s="23"/>
      <c r="K24" s="94"/>
      <c r="L24" s="98"/>
      <c r="M24" s="171"/>
      <c r="N24" s="172">
        <f>K24*M24</f>
        <v>0</v>
      </c>
      <c r="O24" s="257"/>
      <c r="P24" s="360"/>
      <c r="Q24" s="361"/>
      <c r="R24" s="361"/>
      <c r="S24" s="362"/>
      <c r="T24" s="200"/>
      <c r="U24" s="180">
        <f t="shared" si="1"/>
        <v>0</v>
      </c>
      <c r="V24" s="272"/>
      <c r="W24" s="169"/>
      <c r="X24" s="169"/>
      <c r="Y24" s="151"/>
      <c r="Z24" s="170"/>
      <c r="AA24" s="200"/>
      <c r="AB24" s="180">
        <f t="shared" si="2"/>
        <v>0</v>
      </c>
      <c r="AC24" s="341"/>
      <c r="AD24" s="61" t="s">
        <v>76</v>
      </c>
      <c r="AE24" s="61">
        <v>40</v>
      </c>
      <c r="AF24" s="61">
        <v>30</v>
      </c>
      <c r="AG24" s="238" t="s">
        <v>77</v>
      </c>
      <c r="AH24" s="55"/>
      <c r="AI24" s="180">
        <f t="shared" si="3"/>
        <v>0</v>
      </c>
      <c r="AO24" s="258"/>
      <c r="AP24" s="60"/>
      <c r="AQ24" s="60"/>
      <c r="AR24" s="76"/>
      <c r="AS24" s="75"/>
    </row>
    <row r="25" spans="1:45" s="41" customFormat="1" ht="18.75" customHeight="1">
      <c r="A25" s="277" t="s">
        <v>82</v>
      </c>
      <c r="B25" s="102" t="s">
        <v>83</v>
      </c>
      <c r="C25" s="260">
        <v>2</v>
      </c>
      <c r="D25" s="260"/>
      <c r="E25" s="261"/>
      <c r="F25" s="262">
        <f>SUM(G6:G24)</f>
        <v>1187.9</v>
      </c>
      <c r="G25" s="263"/>
      <c r="H25" s="254" t="s">
        <v>82</v>
      </c>
      <c r="I25" s="102" t="s">
        <v>83</v>
      </c>
      <c r="J25" s="260">
        <v>2.8</v>
      </c>
      <c r="K25" s="260"/>
      <c r="L25" s="261"/>
      <c r="M25" s="262">
        <f>SUM(N6:N24)</f>
        <v>1180</v>
      </c>
      <c r="N25" s="263"/>
      <c r="O25" s="274" t="s">
        <v>82</v>
      </c>
      <c r="P25" s="102" t="s">
        <v>83</v>
      </c>
      <c r="Q25" s="260">
        <v>1.8</v>
      </c>
      <c r="R25" s="260"/>
      <c r="S25" s="260"/>
      <c r="T25" s="262">
        <f>SUM(U6:U24)</f>
        <v>0</v>
      </c>
      <c r="U25" s="263"/>
      <c r="V25" s="310" t="s">
        <v>82</v>
      </c>
      <c r="W25" s="173" t="s">
        <v>83</v>
      </c>
      <c r="X25" s="260">
        <v>2.2</v>
      </c>
      <c r="Y25" s="260"/>
      <c r="Z25" s="286"/>
      <c r="AA25" s="366" t="e">
        <f>SUM(AB6:AB24)</f>
        <v>#VALUE!</v>
      </c>
      <c r="AB25" s="364"/>
      <c r="AC25" s="277" t="s">
        <v>82</v>
      </c>
      <c r="AD25" s="102" t="s">
        <v>83</v>
      </c>
      <c r="AE25" s="260">
        <v>2.5</v>
      </c>
      <c r="AF25" s="260"/>
      <c r="AG25" s="286"/>
      <c r="AH25" s="363">
        <f>SUM(AI6:AI24)</f>
        <v>1140.8</v>
      </c>
      <c r="AI25" s="364"/>
      <c r="AJ25" s="128">
        <f>(AE25+C25+J25+Q25+X25)/5</f>
        <v>2.2600000000000002</v>
      </c>
      <c r="AO25" s="258"/>
      <c r="AP25" s="23"/>
      <c r="AQ25" s="23"/>
      <c r="AR25" s="76"/>
      <c r="AS25" s="75"/>
    </row>
    <row r="26" spans="1:45" s="41" customFormat="1" ht="18.75" customHeight="1">
      <c r="A26" s="278"/>
      <c r="B26" s="104" t="s">
        <v>84</v>
      </c>
      <c r="C26" s="251">
        <v>0.5</v>
      </c>
      <c r="D26" s="251"/>
      <c r="E26" s="252"/>
      <c r="F26" s="105"/>
      <c r="G26" s="106"/>
      <c r="H26" s="255"/>
      <c r="I26" s="104" t="s">
        <v>84</v>
      </c>
      <c r="J26" s="251">
        <v>0.6</v>
      </c>
      <c r="K26" s="251"/>
      <c r="L26" s="252"/>
      <c r="M26" s="107"/>
      <c r="N26" s="106"/>
      <c r="O26" s="275"/>
      <c r="P26" s="104" t="s">
        <v>84</v>
      </c>
      <c r="Q26" s="251">
        <v>0.5</v>
      </c>
      <c r="R26" s="251"/>
      <c r="S26" s="251"/>
      <c r="T26" s="107"/>
      <c r="U26" s="106"/>
      <c r="V26" s="311"/>
      <c r="W26" s="174" t="s">
        <v>84</v>
      </c>
      <c r="X26" s="251">
        <v>0.5</v>
      </c>
      <c r="Y26" s="251"/>
      <c r="Z26" s="253"/>
      <c r="AA26" s="210"/>
      <c r="AB26" s="211"/>
      <c r="AC26" s="278"/>
      <c r="AD26" s="104" t="s">
        <v>84</v>
      </c>
      <c r="AE26" s="251">
        <v>0.7</v>
      </c>
      <c r="AF26" s="251"/>
      <c r="AG26" s="253"/>
      <c r="AH26" s="110"/>
      <c r="AI26" s="111"/>
      <c r="AJ26" s="128">
        <f aca="true" t="shared" si="6" ref="AJ26:AJ31">(AE26+C26+J26+Q26+X26)/5</f>
        <v>0.5599999999999999</v>
      </c>
      <c r="AO26" s="259" t="s">
        <v>40</v>
      </c>
      <c r="AP26" s="259"/>
      <c r="AQ26" s="259"/>
      <c r="AR26" s="259"/>
      <c r="AS26" s="259"/>
    </row>
    <row r="27" spans="1:45" s="41" customFormat="1" ht="18.75" customHeight="1">
      <c r="A27" s="278"/>
      <c r="B27" s="112" t="s">
        <v>87</v>
      </c>
      <c r="C27" s="251">
        <v>0.2</v>
      </c>
      <c r="D27" s="251"/>
      <c r="E27" s="252"/>
      <c r="F27" s="105"/>
      <c r="G27" s="106"/>
      <c r="H27" s="255"/>
      <c r="I27" s="112" t="s">
        <v>87</v>
      </c>
      <c r="J27" s="251">
        <v>0.3</v>
      </c>
      <c r="K27" s="251"/>
      <c r="L27" s="252"/>
      <c r="M27" s="107"/>
      <c r="N27" s="106"/>
      <c r="O27" s="275"/>
      <c r="P27" s="112" t="s">
        <v>87</v>
      </c>
      <c r="Q27" s="251">
        <v>0.5</v>
      </c>
      <c r="R27" s="251"/>
      <c r="S27" s="251"/>
      <c r="T27" s="107"/>
      <c r="U27" s="106"/>
      <c r="V27" s="311"/>
      <c r="W27" s="175" t="s">
        <v>87</v>
      </c>
      <c r="X27" s="251">
        <v>0.4</v>
      </c>
      <c r="Y27" s="251"/>
      <c r="Z27" s="253"/>
      <c r="AA27" s="210"/>
      <c r="AB27" s="211"/>
      <c r="AC27" s="278"/>
      <c r="AD27" s="112" t="s">
        <v>87</v>
      </c>
      <c r="AE27" s="251">
        <v>0.6</v>
      </c>
      <c r="AF27" s="251"/>
      <c r="AG27" s="253"/>
      <c r="AH27" s="110"/>
      <c r="AI27" s="111"/>
      <c r="AJ27" s="128">
        <f t="shared" si="6"/>
        <v>0.4</v>
      </c>
      <c r="AO27" s="271" t="s">
        <v>92</v>
      </c>
      <c r="AP27" s="59" t="s">
        <v>214</v>
      </c>
      <c r="AQ27" s="59">
        <v>50</v>
      </c>
      <c r="AR27" s="164">
        <f>ROUND($AE$1*AQ27/1000,1)</f>
        <v>3</v>
      </c>
      <c r="AS27" s="75" t="s">
        <v>0</v>
      </c>
    </row>
    <row r="28" spans="1:45" s="41" customFormat="1" ht="18.75" customHeight="1">
      <c r="A28" s="278"/>
      <c r="B28" s="113" t="s">
        <v>85</v>
      </c>
      <c r="C28" s="251">
        <v>0.5</v>
      </c>
      <c r="D28" s="251"/>
      <c r="E28" s="252"/>
      <c r="F28" s="105"/>
      <c r="G28" s="106"/>
      <c r="H28" s="255"/>
      <c r="I28" s="113" t="s">
        <v>85</v>
      </c>
      <c r="J28" s="251">
        <v>0.5</v>
      </c>
      <c r="K28" s="251"/>
      <c r="L28" s="252"/>
      <c r="M28" s="107"/>
      <c r="N28" s="106"/>
      <c r="O28" s="275"/>
      <c r="P28" s="113" t="s">
        <v>86</v>
      </c>
      <c r="Q28" s="251">
        <v>0.5</v>
      </c>
      <c r="R28" s="251"/>
      <c r="S28" s="251"/>
      <c r="T28" s="107"/>
      <c r="U28" s="106"/>
      <c r="V28" s="311"/>
      <c r="W28" s="176" t="s">
        <v>86</v>
      </c>
      <c r="X28" s="251">
        <v>0.5</v>
      </c>
      <c r="Y28" s="251"/>
      <c r="Z28" s="253"/>
      <c r="AA28" s="210"/>
      <c r="AB28" s="211"/>
      <c r="AC28" s="278"/>
      <c r="AD28" s="113" t="s">
        <v>86</v>
      </c>
      <c r="AE28" s="251">
        <v>0.5</v>
      </c>
      <c r="AF28" s="251"/>
      <c r="AG28" s="253"/>
      <c r="AH28" s="110"/>
      <c r="AI28" s="111"/>
      <c r="AJ28" s="128">
        <f t="shared" si="6"/>
        <v>0.5</v>
      </c>
      <c r="AO28" s="272"/>
      <c r="AP28" s="59" t="s">
        <v>44</v>
      </c>
      <c r="AQ28" s="59">
        <v>50</v>
      </c>
      <c r="AR28" s="164">
        <f>ROUND($AE$1*AQ28/1000,1)</f>
        <v>3</v>
      </c>
      <c r="AS28" s="75" t="s">
        <v>0</v>
      </c>
    </row>
    <row r="29" spans="1:45" s="41" customFormat="1" ht="18.75" customHeight="1">
      <c r="A29" s="278"/>
      <c r="B29" s="104" t="s">
        <v>88</v>
      </c>
      <c r="C29" s="251">
        <v>1</v>
      </c>
      <c r="D29" s="251"/>
      <c r="E29" s="252"/>
      <c r="F29" s="105"/>
      <c r="G29" s="106"/>
      <c r="H29" s="255"/>
      <c r="I29" s="104" t="s">
        <v>88</v>
      </c>
      <c r="J29" s="251">
        <v>0</v>
      </c>
      <c r="K29" s="251"/>
      <c r="L29" s="252"/>
      <c r="M29" s="107"/>
      <c r="N29" s="106"/>
      <c r="O29" s="275"/>
      <c r="P29" s="104" t="s">
        <v>88</v>
      </c>
      <c r="Q29" s="251">
        <v>0.7</v>
      </c>
      <c r="R29" s="251"/>
      <c r="S29" s="251"/>
      <c r="T29" s="107"/>
      <c r="U29" s="106"/>
      <c r="V29" s="311"/>
      <c r="W29" s="174" t="s">
        <v>88</v>
      </c>
      <c r="X29" s="251">
        <v>1</v>
      </c>
      <c r="Y29" s="251"/>
      <c r="Z29" s="253"/>
      <c r="AA29" s="210"/>
      <c r="AB29" s="211"/>
      <c r="AC29" s="278"/>
      <c r="AD29" s="104" t="s">
        <v>88</v>
      </c>
      <c r="AE29" s="251">
        <v>1</v>
      </c>
      <c r="AF29" s="251"/>
      <c r="AG29" s="253"/>
      <c r="AH29" s="110"/>
      <c r="AI29" s="111"/>
      <c r="AJ29" s="128">
        <f t="shared" si="6"/>
        <v>0.74</v>
      </c>
      <c r="AO29" s="272"/>
      <c r="AP29" s="79" t="s">
        <v>18</v>
      </c>
      <c r="AQ29" s="59">
        <v>50</v>
      </c>
      <c r="AR29" s="164">
        <f>ROUND($AE$1*AQ29/1000,1)</f>
        <v>3</v>
      </c>
      <c r="AS29" s="75" t="s">
        <v>0</v>
      </c>
    </row>
    <row r="30" spans="1:45" s="41" customFormat="1" ht="18.75" customHeight="1">
      <c r="A30" s="278"/>
      <c r="B30" s="104" t="s">
        <v>89</v>
      </c>
      <c r="C30" s="251">
        <v>0.6</v>
      </c>
      <c r="D30" s="251"/>
      <c r="E30" s="252"/>
      <c r="F30" s="105"/>
      <c r="G30" s="106"/>
      <c r="H30" s="255"/>
      <c r="I30" s="104" t="s">
        <v>89</v>
      </c>
      <c r="J30" s="251">
        <v>0.6</v>
      </c>
      <c r="K30" s="251"/>
      <c r="L30" s="252"/>
      <c r="M30" s="114"/>
      <c r="N30" s="106"/>
      <c r="O30" s="275"/>
      <c r="P30" s="104" t="s">
        <v>89</v>
      </c>
      <c r="Q30" s="251">
        <v>0.6</v>
      </c>
      <c r="R30" s="251"/>
      <c r="S30" s="251"/>
      <c r="T30" s="107"/>
      <c r="U30" s="106"/>
      <c r="V30" s="311"/>
      <c r="W30" s="174" t="s">
        <v>89</v>
      </c>
      <c r="X30" s="251">
        <v>0.6</v>
      </c>
      <c r="Y30" s="251"/>
      <c r="Z30" s="253"/>
      <c r="AA30" s="210"/>
      <c r="AB30" s="211"/>
      <c r="AC30" s="278"/>
      <c r="AD30" s="104" t="s">
        <v>89</v>
      </c>
      <c r="AE30" s="251">
        <v>0.3</v>
      </c>
      <c r="AF30" s="251"/>
      <c r="AG30" s="253"/>
      <c r="AH30" s="110"/>
      <c r="AI30" s="111"/>
      <c r="AJ30" s="128">
        <f t="shared" si="6"/>
        <v>0.54</v>
      </c>
      <c r="AO30" s="272"/>
      <c r="AP30" s="167"/>
      <c r="AQ30" s="167"/>
      <c r="AR30" s="76"/>
      <c r="AS30" s="75"/>
    </row>
    <row r="31" spans="1:45" s="41" customFormat="1" ht="18.75" customHeight="1" thickBot="1">
      <c r="A31" s="279"/>
      <c r="B31" s="115" t="s">
        <v>90</v>
      </c>
      <c r="C31" s="264">
        <f>C25*70+C26*75+C27*25+C28*45+C30*120+C29*60</f>
        <v>337</v>
      </c>
      <c r="D31" s="264"/>
      <c r="E31" s="265"/>
      <c r="F31" s="116"/>
      <c r="G31" s="117"/>
      <c r="H31" s="256"/>
      <c r="I31" s="115" t="s">
        <v>90</v>
      </c>
      <c r="J31" s="264">
        <f>J25*70+J26*75+J27*25+J28*45+J30*120+J29*60</f>
        <v>343</v>
      </c>
      <c r="K31" s="264"/>
      <c r="L31" s="265"/>
      <c r="M31" s="118"/>
      <c r="N31" s="117"/>
      <c r="O31" s="276"/>
      <c r="P31" s="115" t="s">
        <v>90</v>
      </c>
      <c r="Q31" s="264">
        <f>Q25*70+Q26*75+Q27*25+Q28*45+Q30*120+Q29*60</f>
        <v>312.5</v>
      </c>
      <c r="R31" s="264"/>
      <c r="S31" s="264"/>
      <c r="T31" s="118"/>
      <c r="U31" s="117"/>
      <c r="V31" s="312"/>
      <c r="W31" s="177" t="s">
        <v>90</v>
      </c>
      <c r="X31" s="264">
        <f>X25*70+X26*75+X27*25+X28*45+X30*120+X29*60</f>
        <v>356</v>
      </c>
      <c r="Y31" s="264"/>
      <c r="Z31" s="266"/>
      <c r="AA31" s="212"/>
      <c r="AB31" s="213"/>
      <c r="AC31" s="279"/>
      <c r="AD31" s="115" t="s">
        <v>90</v>
      </c>
      <c r="AE31" s="264">
        <f>AE25*70+AE26*75+AE27*25+AE28*45+AE30*120+AE29*60</f>
        <v>361</v>
      </c>
      <c r="AF31" s="264"/>
      <c r="AG31" s="266"/>
      <c r="AH31" s="121"/>
      <c r="AI31" s="122"/>
      <c r="AJ31" s="128">
        <f t="shared" si="6"/>
        <v>341.9</v>
      </c>
      <c r="AO31" s="272"/>
      <c r="AP31" s="61" t="s">
        <v>15</v>
      </c>
      <c r="AQ31" s="53">
        <v>133</v>
      </c>
      <c r="AR31" s="53">
        <v>4</v>
      </c>
      <c r="AS31" s="62" t="s">
        <v>49</v>
      </c>
    </row>
    <row r="32" spans="1:45" s="51" customFormat="1" ht="18.75" customHeight="1">
      <c r="A32" s="83"/>
      <c r="B32" s="84"/>
      <c r="C32" s="84"/>
      <c r="D32" s="123"/>
      <c r="E32" s="123"/>
      <c r="F32" s="85"/>
      <c r="G32" s="84"/>
      <c r="H32" s="86"/>
      <c r="I32" s="84"/>
      <c r="J32" s="84"/>
      <c r="K32" s="123"/>
      <c r="L32" s="123"/>
      <c r="M32" s="85"/>
      <c r="N32" s="84"/>
      <c r="O32" s="87"/>
      <c r="P32" s="83"/>
      <c r="Q32" s="83"/>
      <c r="R32" s="91"/>
      <c r="S32" s="91"/>
      <c r="T32" s="85"/>
      <c r="U32" s="84"/>
      <c r="V32" s="86"/>
      <c r="W32" s="83"/>
      <c r="X32" s="83"/>
      <c r="Y32" s="91"/>
      <c r="Z32" s="91"/>
      <c r="AA32" s="85"/>
      <c r="AB32" s="84"/>
      <c r="AC32" s="83"/>
      <c r="AD32" s="84"/>
      <c r="AE32" s="84"/>
      <c r="AF32" s="123"/>
      <c r="AG32" s="123"/>
      <c r="AH32" s="85"/>
      <c r="AI32" s="84"/>
      <c r="AO32" s="272"/>
      <c r="AP32" s="167"/>
      <c r="AQ32" s="167"/>
      <c r="AR32" s="76"/>
      <c r="AS32" s="75"/>
    </row>
    <row r="33" spans="1:45" s="51" customFormat="1" ht="19.5" customHeight="1">
      <c r="A33" s="291" t="s">
        <v>52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124"/>
      <c r="AJ33" s="66"/>
      <c r="AK33" s="66"/>
      <c r="AL33" s="66"/>
      <c r="AM33" s="66"/>
      <c r="AN33" s="66"/>
      <c r="AO33" s="272"/>
      <c r="AP33" s="167"/>
      <c r="AQ33" s="167"/>
      <c r="AR33" s="76"/>
      <c r="AS33" s="75"/>
    </row>
    <row r="34" spans="1:45" s="51" customFormat="1" ht="22.5" customHeight="1" thickBot="1">
      <c r="A34" s="267" t="s">
        <v>62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125"/>
      <c r="AJ34" s="66"/>
      <c r="AK34" s="66"/>
      <c r="AL34" s="66"/>
      <c r="AM34" s="66"/>
      <c r="AN34" s="66"/>
      <c r="AO34" s="272"/>
      <c r="AP34" s="169"/>
      <c r="AQ34" s="169"/>
      <c r="AR34" s="151"/>
      <c r="AS34" s="170"/>
    </row>
    <row r="35" spans="41:45" ht="22.5" customHeight="1">
      <c r="AO35" s="310" t="s">
        <v>82</v>
      </c>
      <c r="AP35" s="173" t="s">
        <v>83</v>
      </c>
      <c r="AQ35" s="260">
        <v>2.2</v>
      </c>
      <c r="AR35" s="260"/>
      <c r="AS35" s="286"/>
    </row>
    <row r="36" spans="41:45" ht="26.25">
      <c r="AO36" s="311"/>
      <c r="AP36" s="174" t="s">
        <v>84</v>
      </c>
      <c r="AQ36" s="251">
        <v>0.5</v>
      </c>
      <c r="AR36" s="251"/>
      <c r="AS36" s="253"/>
    </row>
    <row r="37" spans="41:45" ht="26.25">
      <c r="AO37" s="311"/>
      <c r="AP37" s="175" t="s">
        <v>87</v>
      </c>
      <c r="AQ37" s="251">
        <v>0.4</v>
      </c>
      <c r="AR37" s="251"/>
      <c r="AS37" s="253"/>
    </row>
    <row r="38" spans="41:45" ht="26.25">
      <c r="AO38" s="311"/>
      <c r="AP38" s="176" t="s">
        <v>86</v>
      </c>
      <c r="AQ38" s="251">
        <v>0.5</v>
      </c>
      <c r="AR38" s="251"/>
      <c r="AS38" s="253"/>
    </row>
    <row r="39" spans="41:45" ht="26.25">
      <c r="AO39" s="311"/>
      <c r="AP39" s="174" t="s">
        <v>88</v>
      </c>
      <c r="AQ39" s="251">
        <v>1</v>
      </c>
      <c r="AR39" s="251"/>
      <c r="AS39" s="253"/>
    </row>
    <row r="40" spans="41:45" ht="26.25">
      <c r="AO40" s="311"/>
      <c r="AP40" s="174" t="s">
        <v>89</v>
      </c>
      <c r="AQ40" s="251">
        <v>0.6</v>
      </c>
      <c r="AR40" s="251"/>
      <c r="AS40" s="253"/>
    </row>
    <row r="41" spans="41:45" ht="27" thickBot="1">
      <c r="AO41" s="312"/>
      <c r="AP41" s="177" t="s">
        <v>90</v>
      </c>
      <c r="AQ41" s="264">
        <f>AQ35*70+AQ36*75+AQ37*25+AQ38*45+AQ40*120+AQ39*60</f>
        <v>356</v>
      </c>
      <c r="AR41" s="264"/>
      <c r="AS41" s="266"/>
    </row>
  </sheetData>
  <sheetProtection/>
  <mergeCells count="98">
    <mergeCell ref="A1:L1"/>
    <mergeCell ref="P1:AD1"/>
    <mergeCell ref="A2:A4"/>
    <mergeCell ref="B2:E2"/>
    <mergeCell ref="H2:H4"/>
    <mergeCell ref="I2:L2"/>
    <mergeCell ref="O2:O4"/>
    <mergeCell ref="P2:S2"/>
    <mergeCell ref="V2:V4"/>
    <mergeCell ref="W2:Z2"/>
    <mergeCell ref="AC2:AC4"/>
    <mergeCell ref="AC5:AG5"/>
    <mergeCell ref="AC6:AC15"/>
    <mergeCell ref="A6:A15"/>
    <mergeCell ref="AD2:AG2"/>
    <mergeCell ref="B4:E4"/>
    <mergeCell ref="I4:L4"/>
    <mergeCell ref="P4:S4"/>
    <mergeCell ref="W4:Z4"/>
    <mergeCell ref="AD4:AG4"/>
    <mergeCell ref="A5:E5"/>
    <mergeCell ref="H5:L5"/>
    <mergeCell ref="O5:S5"/>
    <mergeCell ref="V5:Z5"/>
    <mergeCell ref="A16:E16"/>
    <mergeCell ref="C26:E26"/>
    <mergeCell ref="AE28:AG28"/>
    <mergeCell ref="H17:H24"/>
    <mergeCell ref="AC17:AC24"/>
    <mergeCell ref="H6:H15"/>
    <mergeCell ref="O6:O15"/>
    <mergeCell ref="V6:V15"/>
    <mergeCell ref="X26:Z26"/>
    <mergeCell ref="AE29:AG29"/>
    <mergeCell ref="AE26:AG26"/>
    <mergeCell ref="Q26:S26"/>
    <mergeCell ref="T25:U25"/>
    <mergeCell ref="V25:V31"/>
    <mergeCell ref="V17:V24"/>
    <mergeCell ref="X27:Z27"/>
    <mergeCell ref="AE27:AG27"/>
    <mergeCell ref="Q28:S28"/>
    <mergeCell ref="X28:Z28"/>
    <mergeCell ref="Q25:S25"/>
    <mergeCell ref="Q30:S30"/>
    <mergeCell ref="X30:Z30"/>
    <mergeCell ref="O25:O31"/>
    <mergeCell ref="Q29:S29"/>
    <mergeCell ref="X29:Z29"/>
    <mergeCell ref="A17:A24"/>
    <mergeCell ref="C31:E31"/>
    <mergeCell ref="J31:L31"/>
    <mergeCell ref="Q31:S31"/>
    <mergeCell ref="C25:E25"/>
    <mergeCell ref="F25:G25"/>
    <mergeCell ref="H25:H31"/>
    <mergeCell ref="C27:E27"/>
    <mergeCell ref="J26:L26"/>
    <mergeCell ref="Q27:S27"/>
    <mergeCell ref="J25:L25"/>
    <mergeCell ref="M25:N25"/>
    <mergeCell ref="H16:L16"/>
    <mergeCell ref="C30:E30"/>
    <mergeCell ref="J30:L30"/>
    <mergeCell ref="C29:E29"/>
    <mergeCell ref="J29:L29"/>
    <mergeCell ref="C28:E28"/>
    <mergeCell ref="J28:L28"/>
    <mergeCell ref="AQ37:AS37"/>
    <mergeCell ref="AQ38:AS38"/>
    <mergeCell ref="AQ39:AS39"/>
    <mergeCell ref="AQ40:AS40"/>
    <mergeCell ref="O17:O24"/>
    <mergeCell ref="O16:S16"/>
    <mergeCell ref="V16:Z16"/>
    <mergeCell ref="AC16:AG16"/>
    <mergeCell ref="X25:Z25"/>
    <mergeCell ref="AA25:AB25"/>
    <mergeCell ref="AE30:AG30"/>
    <mergeCell ref="J27:L27"/>
    <mergeCell ref="A34:AH34"/>
    <mergeCell ref="AC25:AC31"/>
    <mergeCell ref="AE25:AG25"/>
    <mergeCell ref="AH25:AI25"/>
    <mergeCell ref="X31:Z31"/>
    <mergeCell ref="AE31:AG31"/>
    <mergeCell ref="A33:AH33"/>
    <mergeCell ref="A25:A31"/>
    <mergeCell ref="AQ41:AS41"/>
    <mergeCell ref="P22:S22"/>
    <mergeCell ref="P23:S23"/>
    <mergeCell ref="P24:S24"/>
    <mergeCell ref="AO16:AO25"/>
    <mergeCell ref="AO26:AS26"/>
    <mergeCell ref="AO27:AO34"/>
    <mergeCell ref="AO35:AO41"/>
    <mergeCell ref="AQ35:AS35"/>
    <mergeCell ref="AQ36:AS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PageLayoutView="0" workbookViewId="0" topLeftCell="A1">
      <selection activeCell="J16" sqref="J16"/>
    </sheetView>
  </sheetViews>
  <sheetFormatPr defaultColWidth="9.00390625" defaultRowHeight="16.5"/>
  <cols>
    <col min="1" max="1" width="4.75390625" style="22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384" t="s">
        <v>213</v>
      </c>
      <c r="B1" s="384"/>
      <c r="C1" s="384"/>
      <c r="D1" s="384"/>
      <c r="E1" s="384"/>
      <c r="F1" s="384"/>
    </row>
    <row r="2" spans="1:6" s="4" customFormat="1" ht="18" customHeight="1">
      <c r="A2" s="16" t="s">
        <v>9</v>
      </c>
      <c r="B2" s="2" t="s">
        <v>8</v>
      </c>
      <c r="C2" s="2" t="s">
        <v>4</v>
      </c>
      <c r="D2" s="2" t="s">
        <v>5</v>
      </c>
      <c r="E2" s="2" t="s">
        <v>6</v>
      </c>
      <c r="F2" s="3" t="s">
        <v>7</v>
      </c>
    </row>
    <row r="3" spans="1:6" s="4" customFormat="1" ht="18" customHeight="1">
      <c r="A3" s="17" t="s">
        <v>11</v>
      </c>
      <c r="B3" s="5">
        <v>3</v>
      </c>
      <c r="C3" s="5">
        <f>B3+1</f>
        <v>4</v>
      </c>
      <c r="D3" s="5">
        <f>C3+1</f>
        <v>5</v>
      </c>
      <c r="E3" s="5">
        <f>D3+1</f>
        <v>6</v>
      </c>
      <c r="F3" s="6">
        <f>E3+1</f>
        <v>7</v>
      </c>
    </row>
    <row r="4" spans="1:6" s="9" customFormat="1" ht="42" customHeight="1">
      <c r="A4" s="18" t="s">
        <v>3</v>
      </c>
      <c r="B4" s="7" t="str">
        <f>'第一周'!A6</f>
        <v>餛飩麵</v>
      </c>
      <c r="C4" s="7" t="str">
        <f>'第一周'!H6</f>
        <v>饅頭夾蛋  /  豆漿鮮奶</v>
      </c>
      <c r="D4" s="7" t="str">
        <f>'第一周'!O6</f>
        <v>瓠瓜鮮菇粥</v>
      </c>
      <c r="E4" s="7" t="str">
        <f>'第一周'!V6</f>
        <v>吐司夾鮪魚蛋   </v>
      </c>
      <c r="F4" s="8" t="str">
        <f>'第一周'!AC6</f>
        <v>炒年糕</v>
      </c>
    </row>
    <row r="5" spans="1:6" s="9" customFormat="1" ht="42" customHeight="1">
      <c r="A5" s="19" t="s">
        <v>10</v>
      </c>
      <c r="B5" s="10" t="str">
        <f>'第一周'!A17</f>
        <v>水果拼盤  / 鮮奶</v>
      </c>
      <c r="C5" s="10" t="str">
        <f>'第一周'!H17</f>
        <v>南瓜濃湯</v>
      </c>
      <c r="D5" s="10" t="str">
        <f>'第一周'!O17</f>
        <v>水果拼盤  / 鮮奶</v>
      </c>
      <c r="E5" s="10" t="str">
        <f>'第一周'!V17</f>
        <v>水果牛奶麥片</v>
      </c>
      <c r="F5" s="11" t="str">
        <f>'第一周'!AC17</f>
        <v>芋頭西米露 / 水果</v>
      </c>
    </row>
    <row r="6" spans="1:6" s="9" customFormat="1" ht="18" customHeight="1">
      <c r="A6" s="17" t="s">
        <v>11</v>
      </c>
      <c r="B6" s="12">
        <f>B3+7</f>
        <v>10</v>
      </c>
      <c r="C6" s="12">
        <f>B6+1</f>
        <v>11</v>
      </c>
      <c r="D6" s="12">
        <f>C6+1</f>
        <v>12</v>
      </c>
      <c r="E6" s="12">
        <f>D6+1</f>
        <v>13</v>
      </c>
      <c r="F6" s="13">
        <f>E6+1</f>
        <v>14</v>
      </c>
    </row>
    <row r="7" spans="1:6" s="9" customFormat="1" ht="51" customHeight="1">
      <c r="A7" s="18" t="s">
        <v>3</v>
      </c>
      <c r="B7" s="7" t="str">
        <f>'第二週'!A6</f>
        <v>肉醬義大利麵</v>
      </c>
      <c r="C7" s="7" t="str">
        <f>'第二週'!H6</f>
        <v>掛包夾肉片 / 優酪乳</v>
      </c>
      <c r="D7" s="7" t="str">
        <f>'第二週'!O6</f>
        <v>鮭魚蛋炒飯</v>
      </c>
      <c r="E7" s="7" t="str">
        <f>'第二週'!V6</f>
        <v>什錦炒米粉</v>
      </c>
      <c r="F7" s="8" t="str">
        <f>'第二週'!AC6</f>
        <v>蘿蔔糕炒蛋  /  豆漿鮮奶</v>
      </c>
    </row>
    <row r="8" spans="1:6" s="9" customFormat="1" ht="51" customHeight="1">
      <c r="A8" s="19" t="s">
        <v>10</v>
      </c>
      <c r="B8" s="10" t="str">
        <f>'第二週'!A17</f>
        <v>水果拼盤  /  鮮奶</v>
      </c>
      <c r="C8" s="10" t="str">
        <f>'第二週'!H17</f>
        <v>麻油赤肉麵線</v>
      </c>
      <c r="D8" s="10" t="str">
        <f>'第二週'!O17</f>
        <v>桂圓紅棗銀耳奶  /  水果</v>
      </c>
      <c r="E8" s="10" t="str">
        <f>'第二週'!V17</f>
        <v>水果拼盤  / 鮮奶</v>
      </c>
      <c r="F8" s="11" t="str">
        <f>'第二週'!AC17</f>
        <v>自製水果凍</v>
      </c>
    </row>
    <row r="9" spans="1:6" s="9" customFormat="1" ht="18" customHeight="1">
      <c r="A9" s="17" t="s">
        <v>11</v>
      </c>
      <c r="B9" s="12">
        <f>B6+7</f>
        <v>17</v>
      </c>
      <c r="C9" s="12">
        <f>B9+1</f>
        <v>18</v>
      </c>
      <c r="D9" s="12">
        <f>C9+1</f>
        <v>19</v>
      </c>
      <c r="E9" s="12">
        <f>D9+1</f>
        <v>20</v>
      </c>
      <c r="F9" s="13">
        <f>E9+1</f>
        <v>21</v>
      </c>
    </row>
    <row r="10" spans="1:6" s="9" customFormat="1" ht="51" customHeight="1">
      <c r="A10" s="18" t="s">
        <v>3</v>
      </c>
      <c r="B10" s="7" t="str">
        <f>'第三周 '!A6</f>
        <v>香菇雞麵 / 水果</v>
      </c>
      <c r="C10" s="7" t="str">
        <f>'第三周 '!H6</f>
        <v>起司玉米蛋餅 / 鮮奶米漿</v>
      </c>
      <c r="D10" s="7" t="str">
        <f>'第三周 '!O6</f>
        <v>酸辣湯麵</v>
      </c>
      <c r="E10" s="7" t="str">
        <f>'第三周 '!V6</f>
        <v>雞肉蛋麵線 / 豆漿鮮奶</v>
      </c>
      <c r="F10" s="8" t="str">
        <f>'第三周 '!AC6</f>
        <v>中卷米粉</v>
      </c>
    </row>
    <row r="11" spans="1:6" s="9" customFormat="1" ht="51" customHeight="1">
      <c r="A11" s="19" t="s">
        <v>10</v>
      </c>
      <c r="B11" s="10" t="str">
        <f>'第三周 '!A17</f>
        <v>紫米紅豆珍珠奶</v>
      </c>
      <c r="C11" s="10" t="str">
        <f>'第三周 '!H17</f>
        <v>蘑菇濃湯</v>
      </c>
      <c r="D11" s="10" t="str">
        <f>'第三周 '!O17</f>
        <v>水果拼盤  /  鮮奶</v>
      </c>
      <c r="E11" s="10" t="str">
        <f>'第三周 '!V17</f>
        <v>銀魚莧菜羹 / 水果</v>
      </c>
      <c r="F11" s="11" t="str">
        <f>'第三周 '!AC17</f>
        <v>水果拼盤  /  鮮奶</v>
      </c>
    </row>
    <row r="12" spans="1:6" s="9" customFormat="1" ht="18" customHeight="1">
      <c r="A12" s="17" t="s">
        <v>11</v>
      </c>
      <c r="B12" s="12">
        <f>B9+7</f>
        <v>24</v>
      </c>
      <c r="C12" s="12">
        <f>B12+1</f>
        <v>25</v>
      </c>
      <c r="D12" s="12">
        <f>C12+1</f>
        <v>26</v>
      </c>
      <c r="E12" s="12">
        <f>D12+1</f>
        <v>27</v>
      </c>
      <c r="F12" s="13">
        <f>E12+1</f>
        <v>28</v>
      </c>
    </row>
    <row r="13" spans="1:6" s="9" customFormat="1" ht="51" customHeight="1">
      <c r="A13" s="18" t="s">
        <v>3</v>
      </c>
      <c r="B13" s="7" t="str">
        <f>'第四周'!A6</f>
        <v>刈包夾洋蔥肉片</v>
      </c>
      <c r="C13" s="7" t="str">
        <f>'第四周'!H6</f>
        <v>煎餃 / 優酪乳</v>
      </c>
      <c r="D13" s="7" t="str">
        <f>'第四周'!O6</f>
        <v>校外教學</v>
      </c>
      <c r="E13" s="7" t="str">
        <f>'第四周'!V6</f>
        <v>肉絲蛋炒飯</v>
      </c>
      <c r="F13" s="8" t="str">
        <f>'第四周'!AC6</f>
        <v>起司肉末粥 </v>
      </c>
    </row>
    <row r="14" spans="1:6" s="9" customFormat="1" ht="51" customHeight="1" thickBot="1">
      <c r="A14" s="20" t="s">
        <v>10</v>
      </c>
      <c r="B14" s="14" t="str">
        <f>'第四周'!A17</f>
        <v>水果拼盤  / 鮮奶</v>
      </c>
      <c r="C14" s="14" t="str">
        <f>'第四周'!H17</f>
        <v>八寶甜湯</v>
      </c>
      <c r="D14" s="14">
        <f>'第四周'!O17</f>
        <v>0</v>
      </c>
      <c r="E14" s="14" t="str">
        <f>'第四周'!V17</f>
        <v>水果拼盤  /  鮮奶</v>
      </c>
      <c r="F14" s="15" t="str">
        <f>'第四周'!AC17</f>
        <v>玉米濃湯  /  水果</v>
      </c>
    </row>
    <row r="15" spans="1:6" s="9" customFormat="1" ht="18" customHeight="1">
      <c r="A15" s="196" t="s">
        <v>11</v>
      </c>
      <c r="B15" s="197">
        <f>B12+7</f>
        <v>31</v>
      </c>
      <c r="C15" s="197"/>
      <c r="D15" s="197"/>
      <c r="E15" s="197"/>
      <c r="F15" s="198"/>
    </row>
    <row r="16" spans="1:6" s="9" customFormat="1" ht="51" customHeight="1">
      <c r="A16" s="18" t="s">
        <v>3</v>
      </c>
      <c r="B16" s="7" t="e">
        <f>#REF!</f>
        <v>#REF!</v>
      </c>
      <c r="C16" s="7"/>
      <c r="D16" s="7"/>
      <c r="E16" s="7"/>
      <c r="F16" s="192"/>
    </row>
    <row r="17" spans="1:6" s="9" customFormat="1" ht="51" customHeight="1" thickBot="1">
      <c r="A17" s="20" t="s">
        <v>10</v>
      </c>
      <c r="B17" s="14" t="e">
        <f>#REF!</f>
        <v>#REF!</v>
      </c>
      <c r="C17" s="14"/>
      <c r="D17" s="14"/>
      <c r="E17" s="14"/>
      <c r="F17" s="193"/>
    </row>
    <row r="18" spans="1:6" s="4" customFormat="1" ht="27.75" customHeight="1">
      <c r="A18" s="385" t="s">
        <v>200</v>
      </c>
      <c r="B18" s="385"/>
      <c r="C18" s="385"/>
      <c r="D18" s="385"/>
      <c r="E18" s="385"/>
      <c r="F18" s="385"/>
    </row>
    <row r="19" s="4" customFormat="1" ht="15.75">
      <c r="A19" s="21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2020-11-20T07:11:44Z</cp:lastPrinted>
  <dcterms:created xsi:type="dcterms:W3CDTF">2014-08-13T02:32:12Z</dcterms:created>
  <dcterms:modified xsi:type="dcterms:W3CDTF">2021-04-27T02:00:58Z</dcterms:modified>
  <cp:category/>
  <cp:version/>
  <cp:contentType/>
  <cp:contentStatus/>
</cp:coreProperties>
</file>