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05" activeTab="0"/>
  </bookViews>
  <sheets>
    <sheet name="第三周" sheetId="1" r:id="rId1"/>
    <sheet name="第四周" sheetId="2" r:id="rId2"/>
    <sheet name="3月總表" sheetId="3" r:id="rId3"/>
    <sheet name="3一日誌" sheetId="4" r:id="rId4"/>
    <sheet name="3二日誌" sheetId="5" r:id="rId5"/>
    <sheet name="3三日誌" sheetId="6" r:id="rId6"/>
    <sheet name="3四日誌" sheetId="7" r:id="rId7"/>
    <sheet name="3五日誌" sheetId="8" r:id="rId8"/>
    <sheet name="3六日誌" sheetId="9" r:id="rId9"/>
    <sheet name="4一" sheetId="10" r:id="rId10"/>
    <sheet name="4二" sheetId="11" r:id="rId11"/>
    <sheet name="4三" sheetId="12" r:id="rId12"/>
    <sheet name="4四" sheetId="13" r:id="rId13"/>
    <sheet name="4五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fn.SINGLE" hidden="1">#NAME?</definedName>
    <definedName name="CertificationList">'[1]RefersList'!$C$2:$C$16</definedName>
    <definedName name="_xlnm.Print_Area" localSheetId="3">'3一日誌'!$A$1:$O$65</definedName>
    <definedName name="_xlnm.Print_Area" localSheetId="2">'3月總表'!$A$1:$H$54</definedName>
    <definedName name="_xlnm.Print_Area" localSheetId="9">'4一'!$A$1:$O$65</definedName>
    <definedName name="_xlnm.Print_Area" localSheetId="0">'第三周'!$A$1:$AI$37</definedName>
    <definedName name="_xlnm.Print_Area" localSheetId="1">'第四周'!$A$1:$AI$37</definedName>
    <definedName name="SchoolList">'[2]RefersList'!$B$2:$B$6</definedName>
    <definedName name="SupplierList">'[1]RefersList'!$A$2:$A$9</definedName>
  </definedNames>
  <calcPr fullCalcOnLoad="1"/>
</workbook>
</file>

<file path=xl/comments1.xml><?xml version="1.0" encoding="utf-8"?>
<comments xmlns="http://schemas.openxmlformats.org/spreadsheetml/2006/main">
  <authors>
    <author>Windows 使用者</author>
    <author>user</author>
    <author>User</author>
  </authors>
  <commentList>
    <comment ref="AL12" authorId="0">
      <text>
        <r>
          <rPr>
            <b/>
            <sz val="9"/>
            <rFont val="細明體"/>
            <family val="3"/>
          </rPr>
          <t>濕的</t>
        </r>
        <r>
          <rPr>
            <b/>
            <sz val="9"/>
            <rFont val="Tahoma"/>
            <family val="2"/>
          </rPr>
          <t xml:space="preserve">24k
</t>
        </r>
        <r>
          <rPr>
            <b/>
            <sz val="9"/>
            <rFont val="細明體"/>
            <family val="3"/>
          </rPr>
          <t>乾的</t>
        </r>
        <r>
          <rPr>
            <b/>
            <sz val="9"/>
            <rFont val="Tahoma"/>
            <family val="2"/>
          </rPr>
          <t xml:space="preserve">14k
</t>
        </r>
      </text>
    </comment>
    <comment ref="J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111.9.5
</t>
        </r>
      </text>
    </comment>
    <comment ref="AD10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111.11.18</t>
        </r>
        <r>
          <rPr>
            <sz val="9"/>
            <rFont val="細明體"/>
            <family val="3"/>
          </rPr>
          <t>修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A5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11.3.23</t>
        </r>
        <r>
          <rPr>
            <sz val="9"/>
            <rFont val="細明體"/>
            <family val="3"/>
          </rPr>
          <t>改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4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110.3.24</t>
        </r>
        <r>
          <rPr>
            <sz val="9"/>
            <rFont val="細明體"/>
            <family val="3"/>
          </rPr>
          <t xml:space="preserve">改
</t>
        </r>
      </text>
    </comment>
  </commentList>
</comments>
</file>

<file path=xl/comments2.xml><?xml version="1.0" encoding="utf-8"?>
<comments xmlns="http://schemas.openxmlformats.org/spreadsheetml/2006/main">
  <authors>
    <author>User</author>
    <author>user</author>
  </authors>
  <commentList>
    <comment ref="J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111.10.24</t>
        </r>
        <r>
          <rPr>
            <sz val="9"/>
            <rFont val="細明體"/>
            <family val="3"/>
          </rPr>
          <t xml:space="preserve">修
</t>
        </r>
      </text>
    </comment>
    <comment ref="W1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113.1.8</t>
        </r>
        <r>
          <rPr>
            <sz val="9"/>
            <rFont val="細明體"/>
            <family val="3"/>
          </rPr>
          <t>微增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A4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A4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鮑魚菇</t>
        </r>
        <r>
          <rPr>
            <sz val="9"/>
            <rFont val="Tahoma"/>
            <family val="2"/>
          </rPr>
          <t xml:space="preserve">Q 205/KG
</t>
        </r>
        <r>
          <rPr>
            <sz val="9"/>
            <rFont val="細明體"/>
            <family val="3"/>
          </rPr>
          <t>杏鮑菇頭</t>
        </r>
        <r>
          <rPr>
            <sz val="9"/>
            <rFont val="Tahoma"/>
            <family val="2"/>
          </rPr>
          <t>Q 105/KG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A5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菠菜</t>
        </r>
        <r>
          <rPr>
            <sz val="9"/>
            <rFont val="Tahoma"/>
            <family val="2"/>
          </rPr>
          <t xml:space="preserve">Q 55/KG
</t>
        </r>
        <r>
          <rPr>
            <sz val="9"/>
            <rFont val="細明體"/>
            <family val="3"/>
          </rPr>
          <t>大陸</t>
        </r>
        <r>
          <rPr>
            <sz val="9"/>
            <rFont val="Tahoma"/>
            <family val="2"/>
          </rPr>
          <t>A</t>
        </r>
        <r>
          <rPr>
            <sz val="9"/>
            <rFont val="細明體"/>
            <family val="3"/>
          </rPr>
          <t>菜</t>
        </r>
        <r>
          <rPr>
            <sz val="9"/>
            <rFont val="Tahoma"/>
            <family val="2"/>
          </rPr>
          <t xml:space="preserve">Q 36/KG
</t>
        </r>
        <r>
          <rPr>
            <sz val="9"/>
            <rFont val="細明體"/>
            <family val="3"/>
          </rPr>
          <t>油菜</t>
        </r>
        <r>
          <rPr>
            <sz val="9"/>
            <rFont val="Tahoma"/>
            <family val="2"/>
          </rPr>
          <t>Q 42/KG</t>
        </r>
      </text>
    </comment>
  </commentList>
</comments>
</file>

<file path=xl/sharedStrings.xml><?xml version="1.0" encoding="utf-8"?>
<sst xmlns="http://schemas.openxmlformats.org/spreadsheetml/2006/main" count="1947" uniqueCount="613">
  <si>
    <t>供應人數</t>
  </si>
  <si>
    <t>菜名</t>
  </si>
  <si>
    <t>食材</t>
  </si>
  <si>
    <r>
      <t>1</t>
    </r>
    <r>
      <rPr>
        <b/>
        <sz val="12"/>
        <rFont val="標楷體"/>
        <family val="4"/>
      </rPr>
      <t>人</t>
    </r>
  </si>
  <si>
    <t>數量</t>
  </si>
  <si>
    <t>單位</t>
  </si>
  <si>
    <t>單價</t>
  </si>
  <si>
    <t>成本</t>
  </si>
  <si>
    <t>小米飯</t>
  </si>
  <si>
    <t>糙米飯</t>
  </si>
  <si>
    <t>K</t>
  </si>
  <si>
    <t>蒜頭</t>
  </si>
  <si>
    <r>
      <t>莧菜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有機</t>
    </r>
    <r>
      <rPr>
        <sz val="12"/>
        <rFont val="Times New Roman"/>
        <family val="1"/>
      </rPr>
      <t>)</t>
    </r>
  </si>
  <si>
    <t>營養分析</t>
  </si>
  <si>
    <r>
      <t>蔬菜類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標楷體"/>
        <family val="4"/>
      </rPr>
      <t>份</t>
    </r>
    <r>
      <rPr>
        <sz val="11"/>
        <color indexed="8"/>
        <rFont val="Times New Roman"/>
        <family val="1"/>
      </rPr>
      <t>)</t>
    </r>
  </si>
  <si>
    <r>
      <t>油脂類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標楷體"/>
        <family val="4"/>
      </rPr>
      <t>份</t>
    </r>
    <r>
      <rPr>
        <sz val="11"/>
        <color indexed="8"/>
        <rFont val="Times New Roman"/>
        <family val="1"/>
      </rPr>
      <t>)</t>
    </r>
  </si>
  <si>
    <r>
      <t>水果類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份</t>
    </r>
    <r>
      <rPr>
        <sz val="11"/>
        <rFont val="Times New Roman"/>
        <family val="1"/>
      </rPr>
      <t>)</t>
    </r>
  </si>
  <si>
    <t>星期一</t>
  </si>
  <si>
    <t>星期二</t>
  </si>
  <si>
    <t>星期三</t>
  </si>
  <si>
    <t>星期四</t>
  </si>
  <si>
    <t>星期五</t>
  </si>
  <si>
    <t>每週平均營養量</t>
  </si>
  <si>
    <t>熱量(大卡)</t>
  </si>
  <si>
    <t>蔬菜類(份)</t>
  </si>
  <si>
    <t>油脂類(份)</t>
  </si>
  <si>
    <r>
      <t>總熱量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標楷體"/>
        <family val="4"/>
      </rPr>
      <t>大卡</t>
    </r>
    <r>
      <rPr>
        <sz val="11"/>
        <color indexed="8"/>
        <rFont val="Times New Roman"/>
        <family val="1"/>
      </rPr>
      <t>)</t>
    </r>
  </si>
  <si>
    <r>
      <t>營養師：</t>
    </r>
    <r>
      <rPr>
        <b/>
        <sz val="12"/>
        <rFont val="Times New Roman"/>
        <family val="1"/>
      </rPr>
      <t xml:space="preserve">                                                                  </t>
    </r>
    <r>
      <rPr>
        <b/>
        <sz val="12"/>
        <rFont val="標楷體"/>
        <family val="4"/>
      </rPr>
      <t>單位主管：</t>
    </r>
    <r>
      <rPr>
        <b/>
        <sz val="12"/>
        <rFont val="Times New Roman"/>
        <family val="1"/>
      </rPr>
      <t xml:space="preserve">                                                                  </t>
    </r>
    <r>
      <rPr>
        <b/>
        <sz val="12"/>
        <rFont val="標楷體"/>
        <family val="4"/>
      </rPr>
      <t>校長：</t>
    </r>
    <r>
      <rPr>
        <b/>
        <sz val="12"/>
        <rFont val="Times New Roman"/>
        <family val="1"/>
      </rPr>
      <t xml:space="preserve">                             </t>
    </r>
  </si>
  <si>
    <t>薑絲</t>
  </si>
  <si>
    <t>紅蔥頭碎</t>
  </si>
  <si>
    <t>非基改板豆腐大</t>
  </si>
  <si>
    <t>低脂絞肉CAS</t>
  </si>
  <si>
    <t>辣豆瓣醬</t>
  </si>
  <si>
    <t>長酸菜</t>
  </si>
  <si>
    <t>鴨丁cas</t>
  </si>
  <si>
    <t>寬冬粉</t>
  </si>
  <si>
    <t>三色粒cas</t>
  </si>
  <si>
    <r>
      <t>日</t>
    </r>
    <r>
      <rPr>
        <b/>
        <sz val="13"/>
        <rFont val="Times New Roman"/>
        <family val="1"/>
      </rPr>
      <t xml:space="preserve">    </t>
    </r>
    <r>
      <rPr>
        <b/>
        <sz val="13"/>
        <rFont val="標楷體"/>
        <family val="4"/>
      </rPr>
      <t>期</t>
    </r>
  </si>
  <si>
    <t>民國</t>
  </si>
  <si>
    <t>年</t>
  </si>
  <si>
    <t>月</t>
  </si>
  <si>
    <t>日</t>
  </si>
  <si>
    <t>星期</t>
  </si>
  <si>
    <t>一</t>
  </si>
  <si>
    <r>
      <t>天氣</t>
    </r>
    <r>
      <rPr>
        <sz val="13"/>
        <rFont val="Times New Roman"/>
        <family val="1"/>
      </rPr>
      <t xml:space="preserve">  </t>
    </r>
  </si>
  <si>
    <t>廚房紀事</t>
  </si>
  <si>
    <r>
      <t>菜</t>
    </r>
    <r>
      <rPr>
        <b/>
        <sz val="13"/>
        <rFont val="Times New Roman"/>
        <family val="1"/>
      </rPr>
      <t xml:space="preserve">    </t>
    </r>
    <r>
      <rPr>
        <b/>
        <sz val="13"/>
        <rFont val="標楷體"/>
        <family val="4"/>
      </rPr>
      <t>單</t>
    </r>
  </si>
  <si>
    <r>
      <t xml:space="preserve"> </t>
    </r>
    <r>
      <rPr>
        <sz val="13"/>
        <rFont val="標楷體"/>
        <family val="4"/>
      </rPr>
      <t>供餐人數：</t>
    </r>
  </si>
  <si>
    <t>人</t>
  </si>
  <si>
    <r>
      <t>菜品驗收</t>
    </r>
  </si>
  <si>
    <r>
      <t>□相符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□短少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□質劣</t>
    </r>
  </si>
  <si>
    <r>
      <t>營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</rPr>
      <t>養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</rPr>
      <t>量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</rPr>
      <t>分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</rPr>
      <t>析</t>
    </r>
  </si>
  <si>
    <r>
      <t>食物烹調</t>
    </r>
  </si>
  <si>
    <r>
      <t>□適當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□浪費</t>
    </r>
  </si>
  <si>
    <r>
      <t>豆魚肉蛋類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份</t>
    </r>
    <r>
      <rPr>
        <sz val="10"/>
        <rFont val="Times New Roman"/>
        <family val="1"/>
      </rPr>
      <t>)</t>
    </r>
  </si>
  <si>
    <r>
      <t>蔬菜類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份</t>
    </r>
    <r>
      <rPr>
        <sz val="13"/>
        <rFont val="Times New Roman"/>
        <family val="1"/>
      </rPr>
      <t>)</t>
    </r>
  </si>
  <si>
    <r>
      <t>油脂類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份</t>
    </r>
    <r>
      <rPr>
        <sz val="13"/>
        <rFont val="Times New Roman"/>
        <family val="1"/>
      </rPr>
      <t>)</t>
    </r>
  </si>
  <si>
    <r>
      <t>廚房衛生</t>
    </r>
  </si>
  <si>
    <r>
      <t>□清潔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□骯髒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□零亂</t>
    </r>
  </si>
  <si>
    <r>
      <t>供應時間</t>
    </r>
  </si>
  <si>
    <r>
      <t>□準時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□提早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□延後</t>
    </r>
  </si>
  <si>
    <r>
      <t>水果類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份</t>
    </r>
    <r>
      <rPr>
        <sz val="13"/>
        <rFont val="Times New Roman"/>
        <family val="1"/>
      </rPr>
      <t>)</t>
    </r>
  </si>
  <si>
    <r>
      <t>奶類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份</t>
    </r>
    <r>
      <rPr>
        <sz val="13"/>
        <rFont val="Times New Roman"/>
        <family val="1"/>
      </rPr>
      <t>)</t>
    </r>
  </si>
  <si>
    <r>
      <t>豆漿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份</t>
    </r>
    <r>
      <rPr>
        <sz val="13"/>
        <rFont val="Times New Roman"/>
        <family val="1"/>
      </rPr>
      <t>)</t>
    </r>
  </si>
  <si>
    <r>
      <t>總熱量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大卡</t>
    </r>
    <r>
      <rPr>
        <sz val="12"/>
        <rFont val="Times New Roman"/>
        <family val="1"/>
      </rPr>
      <t>)</t>
    </r>
  </si>
  <si>
    <t>輔導事項</t>
  </si>
  <si>
    <t>：</t>
  </si>
  <si>
    <r>
      <t>食材重量驗收紀錄</t>
    </r>
    <r>
      <rPr>
        <b/>
        <sz val="13"/>
        <color indexed="8"/>
        <rFont val="Times New Roman"/>
        <family val="1"/>
      </rPr>
      <t xml:space="preserve">  (</t>
    </r>
    <r>
      <rPr>
        <b/>
        <sz val="13"/>
        <color indexed="8"/>
        <rFont val="標楷體"/>
        <family val="4"/>
      </rPr>
      <t>重量驗收輪值人員：</t>
    </r>
    <r>
      <rPr>
        <b/>
        <sz val="13"/>
        <color indexed="8"/>
        <rFont val="Times New Roman"/>
        <family val="1"/>
      </rPr>
      <t xml:space="preserve">                   )</t>
    </r>
  </si>
  <si>
    <t>食材證明標籤</t>
  </si>
  <si>
    <r>
      <t xml:space="preserve"> </t>
    </r>
    <r>
      <rPr>
        <sz val="13"/>
        <rFont val="標楷體"/>
        <family val="4"/>
      </rPr>
      <t>一、針對品項及重量驗收結果：</t>
    </r>
    <r>
      <rPr>
        <sz val="13"/>
        <rFont val="Times New Roman"/>
        <family val="1"/>
      </rPr>
      <t xml:space="preserve">          </t>
    </r>
  </si>
  <si>
    <r>
      <t xml:space="preserve"> </t>
    </r>
    <r>
      <rPr>
        <sz val="13"/>
        <rFont val="標楷體"/>
        <family val="4"/>
      </rPr>
      <t>□與訂單項目、重量相符。</t>
    </r>
  </si>
  <si>
    <r>
      <t xml:space="preserve"> </t>
    </r>
    <r>
      <rPr>
        <sz val="13"/>
        <rFont val="標楷體"/>
        <family val="4"/>
      </rPr>
      <t>□與訂單項目、重量不符及其情形；改善情形授權營養師複驗：</t>
    </r>
  </si>
  <si>
    <t>不符情形</t>
  </si>
  <si>
    <t>複驗結果</t>
  </si>
  <si>
    <r>
      <t xml:space="preserve"> [</t>
    </r>
    <r>
      <rPr>
        <sz val="13"/>
        <rFont val="標楷體"/>
        <family val="4"/>
      </rPr>
      <t>改善期限</t>
    </r>
    <r>
      <rPr>
        <sz val="13"/>
        <rFont val="Times New Roman"/>
        <family val="1"/>
      </rPr>
      <t>]</t>
    </r>
    <r>
      <rPr>
        <sz val="13"/>
        <rFont val="標楷體"/>
        <family val="4"/>
      </rPr>
      <t>：□今日早上</t>
    </r>
    <r>
      <rPr>
        <sz val="13"/>
        <rFont val="Times New Roman"/>
        <family val="1"/>
      </rPr>
      <t>9</t>
    </r>
    <r>
      <rPr>
        <sz val="13"/>
        <rFont val="標楷體"/>
        <family val="4"/>
      </rPr>
      <t>：</t>
    </r>
    <r>
      <rPr>
        <sz val="13"/>
        <rFont val="Times New Roman"/>
        <family val="1"/>
      </rPr>
      <t>30</t>
    </r>
    <r>
      <rPr>
        <sz val="13"/>
        <rFont val="標楷體"/>
        <family val="4"/>
      </rPr>
      <t>前</t>
    </r>
  </si>
  <si>
    <t>□無</t>
  </si>
  <si>
    <r>
      <t xml:space="preserve"> </t>
    </r>
    <r>
      <rPr>
        <sz val="13"/>
        <rFont val="標楷體"/>
        <family val="4"/>
      </rPr>
      <t>二、廠商送貨單：</t>
    </r>
  </si>
  <si>
    <t>廚房工作</t>
  </si>
  <si>
    <r>
      <t xml:space="preserve"> 1.</t>
    </r>
    <r>
      <rPr>
        <sz val="13"/>
        <color indexed="8"/>
        <rFont val="標楷體"/>
        <family val="4"/>
      </rPr>
      <t>點驗菜品</t>
    </r>
    <r>
      <rPr>
        <sz val="13"/>
        <color indexed="8"/>
        <rFont val="Times New Roman"/>
        <family val="1"/>
      </rPr>
      <t xml:space="preserve"> (</t>
    </r>
    <r>
      <rPr>
        <sz val="13"/>
        <color indexed="8"/>
        <rFont val="標楷體"/>
        <family val="4"/>
      </rPr>
      <t>驗收工作</t>
    </r>
    <r>
      <rPr>
        <sz val="13"/>
        <color indexed="8"/>
        <rFont val="Times New Roman"/>
        <family val="1"/>
      </rPr>
      <t>)</t>
    </r>
    <r>
      <rPr>
        <sz val="13"/>
        <color indexed="8"/>
        <rFont val="標楷體"/>
        <family val="4"/>
      </rPr>
      <t>。</t>
    </r>
  </si>
  <si>
    <r>
      <t xml:space="preserve"> 2.</t>
    </r>
    <r>
      <rPr>
        <sz val="13"/>
        <color indexed="8"/>
        <rFont val="標楷體"/>
        <family val="4"/>
      </rPr>
      <t>菜蔬之清洗監督與烹調輔導。</t>
    </r>
  </si>
  <si>
    <r>
      <t xml:space="preserve"> 3.</t>
    </r>
    <r>
      <rPr>
        <sz val="13"/>
        <color indexed="8"/>
        <rFont val="標楷體"/>
        <family val="4"/>
      </rPr>
      <t>廚房衛生之檢查。</t>
    </r>
  </si>
  <si>
    <r>
      <t xml:space="preserve"> 4.</t>
    </r>
    <r>
      <rPr>
        <sz val="13"/>
        <color indexed="8"/>
        <rFont val="標楷體"/>
        <family val="4"/>
      </rPr>
      <t>餐用具之洗滌、消毒與保管。</t>
    </r>
  </si>
  <si>
    <r>
      <t xml:space="preserve"> 5.</t>
    </r>
    <r>
      <rPr>
        <sz val="13"/>
        <color indexed="8"/>
        <rFont val="標楷體"/>
        <family val="4"/>
      </rPr>
      <t>輔助廚房工作。</t>
    </r>
  </si>
  <si>
    <r>
      <t xml:space="preserve"> 6.</t>
    </r>
    <r>
      <rPr>
        <sz val="13"/>
        <color indexed="8"/>
        <rFont val="標楷體"/>
        <family val="4"/>
      </rPr>
      <t>廚工管理。</t>
    </r>
  </si>
  <si>
    <r>
      <t>紀錄：</t>
    </r>
    <r>
      <rPr>
        <sz val="13"/>
        <rFont val="Times New Roman"/>
        <family val="1"/>
      </rPr>
      <t xml:space="preserve">                           </t>
    </r>
    <r>
      <rPr>
        <sz val="13"/>
        <rFont val="標楷體"/>
        <family val="4"/>
      </rPr>
      <t>午餐執行秘書：</t>
    </r>
    <r>
      <rPr>
        <sz val="13"/>
        <rFont val="Times New Roman"/>
        <family val="1"/>
      </rPr>
      <t xml:space="preserve">                           </t>
    </r>
    <r>
      <rPr>
        <sz val="13"/>
        <rFont val="標楷體"/>
        <family val="4"/>
      </rPr>
      <t>單位主任：</t>
    </r>
    <r>
      <rPr>
        <sz val="13"/>
        <rFont val="Times New Roman"/>
        <family val="1"/>
      </rPr>
      <t xml:space="preserve">                           </t>
    </r>
    <r>
      <rPr>
        <sz val="13"/>
        <rFont val="標楷體"/>
        <family val="4"/>
      </rPr>
      <t>校長：</t>
    </r>
  </si>
  <si>
    <r>
      <t xml:space="preserve"> </t>
    </r>
    <r>
      <rPr>
        <sz val="13"/>
        <rFont val="標楷體"/>
        <family val="4"/>
      </rPr>
      <t>驗收：</t>
    </r>
    <r>
      <rPr>
        <sz val="13"/>
        <rFont val="Times New Roman"/>
        <family val="1"/>
      </rPr>
      <t xml:space="preserve"> </t>
    </r>
  </si>
  <si>
    <t>驗收項目</t>
  </si>
  <si>
    <r>
      <t>2.</t>
    </r>
    <r>
      <rPr>
        <sz val="13"/>
        <rFont val="標楷體"/>
        <family val="4"/>
      </rPr>
      <t>肉類、海鮮類檢附屠宰證明或標示</t>
    </r>
    <r>
      <rPr>
        <sz val="13"/>
        <rFont val="Times New Roman"/>
        <family val="1"/>
      </rPr>
      <t>CAS</t>
    </r>
    <r>
      <rPr>
        <sz val="13"/>
        <rFont val="標楷體"/>
        <family val="4"/>
      </rPr>
      <t>、</t>
    </r>
    <r>
      <rPr>
        <sz val="13"/>
        <rFont val="Times New Roman"/>
        <family val="1"/>
      </rPr>
      <t>HACCP</t>
    </r>
    <r>
      <rPr>
        <sz val="13"/>
        <rFont val="標楷體"/>
        <family val="4"/>
      </rPr>
      <t>之認證。</t>
    </r>
  </si>
  <si>
    <r>
      <t>3.</t>
    </r>
    <r>
      <rPr>
        <sz val="13"/>
        <rFont val="標楷體"/>
        <family val="4"/>
      </rPr>
      <t>乾貨無夾雜物異物或發霉，且呈新鮮食材色澤及無其他異味產生</t>
    </r>
  </si>
  <si>
    <r>
      <t>4.</t>
    </r>
    <r>
      <rPr>
        <sz val="13"/>
        <rFont val="標楷體"/>
        <family val="4"/>
      </rPr>
      <t>生鮮類食材，呈新鮮食材色澤且無其他異味產生</t>
    </r>
  </si>
  <si>
    <r>
      <t>5.</t>
    </r>
    <r>
      <rPr>
        <sz val="13"/>
        <rFont val="標楷體"/>
        <family val="4"/>
      </rPr>
      <t>試劑檢驗無異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過氧化氫、皂黃、農藥殘留檢測</t>
    </r>
    <r>
      <rPr>
        <sz val="13"/>
        <rFont val="Times New Roman"/>
        <family val="1"/>
      </rPr>
      <t>)</t>
    </r>
  </si>
  <si>
    <t>判定</t>
  </si>
  <si>
    <t>食材名稱</t>
  </si>
  <si>
    <t xml:space="preserve"> </t>
  </si>
  <si>
    <t>作業程序</t>
  </si>
  <si>
    <r>
      <t xml:space="preserve"> 1.</t>
    </r>
    <r>
      <rPr>
        <sz val="13"/>
        <color indexed="8"/>
        <rFont val="標楷體"/>
        <family val="4"/>
      </rPr>
      <t>以官能檢查生物性及物理性污染。</t>
    </r>
  </si>
  <si>
    <r>
      <t xml:space="preserve"> 2.</t>
    </r>
    <r>
      <rPr>
        <sz val="13"/>
        <color indexed="8"/>
        <rFont val="標楷體"/>
        <family val="4"/>
      </rPr>
      <t>判定合格：</t>
    </r>
    <r>
      <rPr>
        <sz val="13"/>
        <color indexed="8"/>
        <rFont val="Times New Roman"/>
        <family val="1"/>
      </rPr>
      <t xml:space="preserve">V    </t>
    </r>
    <r>
      <rPr>
        <sz val="13"/>
        <color indexed="8"/>
        <rFont val="標楷體"/>
        <family val="4"/>
      </rPr>
      <t>不合格：</t>
    </r>
    <r>
      <rPr>
        <sz val="13"/>
        <color indexed="8"/>
        <rFont val="Times New Roman"/>
        <family val="1"/>
      </rPr>
      <t>X</t>
    </r>
    <r>
      <rPr>
        <sz val="13"/>
        <color indexed="8"/>
        <rFont val="標楷體"/>
        <family val="4"/>
      </rPr>
      <t>。</t>
    </r>
  </si>
  <si>
    <r>
      <t xml:space="preserve"> 3.</t>
    </r>
    <r>
      <rPr>
        <sz val="13"/>
        <color indexed="8"/>
        <rFont val="標楷體"/>
        <family val="4"/>
      </rPr>
      <t>未符合驗收標準需退貨。</t>
    </r>
  </si>
  <si>
    <r>
      <t>日</t>
    </r>
    <r>
      <rPr>
        <b/>
        <sz val="13"/>
        <rFont val="Times New Roman"/>
        <family val="1"/>
      </rPr>
      <t xml:space="preserve">    </t>
    </r>
    <r>
      <rPr>
        <b/>
        <sz val="13"/>
        <rFont val="標楷體"/>
        <family val="4"/>
      </rPr>
      <t>期</t>
    </r>
  </si>
  <si>
    <t>民國</t>
  </si>
  <si>
    <t>年</t>
  </si>
  <si>
    <t>月</t>
  </si>
  <si>
    <t>日</t>
  </si>
  <si>
    <t>星期</t>
  </si>
  <si>
    <t>二</t>
  </si>
  <si>
    <t>天氣</t>
  </si>
  <si>
    <t>廚房紀事</t>
  </si>
  <si>
    <r>
      <t>菜</t>
    </r>
    <r>
      <rPr>
        <b/>
        <sz val="13"/>
        <rFont val="Times New Roman"/>
        <family val="1"/>
      </rPr>
      <t xml:space="preserve">    </t>
    </r>
    <r>
      <rPr>
        <b/>
        <sz val="13"/>
        <rFont val="標楷體"/>
        <family val="4"/>
      </rPr>
      <t>單</t>
    </r>
  </si>
  <si>
    <r>
      <t xml:space="preserve"> </t>
    </r>
    <r>
      <rPr>
        <sz val="13"/>
        <rFont val="標楷體"/>
        <family val="4"/>
      </rPr>
      <t>供餐人數：</t>
    </r>
  </si>
  <si>
    <t>人</t>
  </si>
  <si>
    <r>
      <t>菜品驗收</t>
    </r>
  </si>
  <si>
    <r>
      <t>□相符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□短少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□質劣</t>
    </r>
  </si>
  <si>
    <r>
      <t>營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</rPr>
      <t>養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</rPr>
      <t>量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</rPr>
      <t>分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</rPr>
      <t>析</t>
    </r>
  </si>
  <si>
    <r>
      <t>食物烹調</t>
    </r>
  </si>
  <si>
    <r>
      <t>□適當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□浪費</t>
    </r>
  </si>
  <si>
    <r>
      <t>豆魚肉蛋類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份</t>
    </r>
    <r>
      <rPr>
        <sz val="10"/>
        <rFont val="Times New Roman"/>
        <family val="1"/>
      </rPr>
      <t>)</t>
    </r>
  </si>
  <si>
    <r>
      <t>蔬菜類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份</t>
    </r>
    <r>
      <rPr>
        <sz val="13"/>
        <rFont val="Times New Roman"/>
        <family val="1"/>
      </rPr>
      <t>)</t>
    </r>
  </si>
  <si>
    <r>
      <t>油脂類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份</t>
    </r>
    <r>
      <rPr>
        <sz val="13"/>
        <rFont val="Times New Roman"/>
        <family val="1"/>
      </rPr>
      <t>)</t>
    </r>
  </si>
  <si>
    <r>
      <t>廚房衛生</t>
    </r>
  </si>
  <si>
    <r>
      <t>□清潔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□骯髒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□零亂</t>
    </r>
  </si>
  <si>
    <r>
      <t>供應時間</t>
    </r>
  </si>
  <si>
    <r>
      <t>□準時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□提早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□延後</t>
    </r>
  </si>
  <si>
    <r>
      <t>水果類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份</t>
    </r>
    <r>
      <rPr>
        <sz val="13"/>
        <rFont val="Times New Roman"/>
        <family val="1"/>
      </rPr>
      <t>)</t>
    </r>
  </si>
  <si>
    <r>
      <t>奶類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份</t>
    </r>
    <r>
      <rPr>
        <sz val="13"/>
        <rFont val="Times New Roman"/>
        <family val="1"/>
      </rPr>
      <t>)</t>
    </r>
  </si>
  <si>
    <r>
      <t>豆漿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份</t>
    </r>
    <r>
      <rPr>
        <sz val="13"/>
        <rFont val="Times New Roman"/>
        <family val="1"/>
      </rPr>
      <t>)</t>
    </r>
  </si>
  <si>
    <t>輔導事項</t>
  </si>
  <si>
    <t>：</t>
  </si>
  <si>
    <r>
      <t>食材重量驗收紀錄</t>
    </r>
    <r>
      <rPr>
        <b/>
        <sz val="13"/>
        <color indexed="8"/>
        <rFont val="Times New Roman"/>
        <family val="1"/>
      </rPr>
      <t xml:space="preserve">  (</t>
    </r>
    <r>
      <rPr>
        <b/>
        <sz val="13"/>
        <color indexed="8"/>
        <rFont val="標楷體"/>
        <family val="4"/>
      </rPr>
      <t>重量驗收輪值人員：</t>
    </r>
    <r>
      <rPr>
        <b/>
        <sz val="13"/>
        <color indexed="8"/>
        <rFont val="Times New Roman"/>
        <family val="1"/>
      </rPr>
      <t xml:space="preserve">                         )</t>
    </r>
  </si>
  <si>
    <t>食材證明標籤</t>
  </si>
  <si>
    <r>
      <t xml:space="preserve"> </t>
    </r>
    <r>
      <rPr>
        <sz val="13"/>
        <rFont val="標楷體"/>
        <family val="4"/>
      </rPr>
      <t>一、針對品項及重量驗收結果：</t>
    </r>
    <r>
      <rPr>
        <sz val="13"/>
        <rFont val="Times New Roman"/>
        <family val="1"/>
      </rPr>
      <t xml:space="preserve">          </t>
    </r>
  </si>
  <si>
    <r>
      <t xml:space="preserve"> </t>
    </r>
    <r>
      <rPr>
        <sz val="13"/>
        <rFont val="標楷體"/>
        <family val="4"/>
      </rPr>
      <t>□與訂單項目、重量相符。</t>
    </r>
  </si>
  <si>
    <r>
      <t xml:space="preserve"> </t>
    </r>
    <r>
      <rPr>
        <sz val="13"/>
        <rFont val="標楷體"/>
        <family val="4"/>
      </rPr>
      <t>□與訂單項目、重量不符及其情形；改善情形授權營養師複驗：</t>
    </r>
  </si>
  <si>
    <t>不符情形</t>
  </si>
  <si>
    <r>
      <t xml:space="preserve"> [</t>
    </r>
    <r>
      <rPr>
        <sz val="13"/>
        <rFont val="標楷體"/>
        <family val="4"/>
      </rPr>
      <t>改善期限</t>
    </r>
    <r>
      <rPr>
        <sz val="13"/>
        <rFont val="Times New Roman"/>
        <family val="1"/>
      </rPr>
      <t>]</t>
    </r>
    <r>
      <rPr>
        <sz val="13"/>
        <rFont val="標楷體"/>
        <family val="4"/>
      </rPr>
      <t>：□今日早上</t>
    </r>
    <r>
      <rPr>
        <sz val="13"/>
        <rFont val="Times New Roman"/>
        <family val="1"/>
      </rPr>
      <t>9</t>
    </r>
    <r>
      <rPr>
        <sz val="13"/>
        <rFont val="標楷體"/>
        <family val="4"/>
      </rPr>
      <t>：</t>
    </r>
    <r>
      <rPr>
        <sz val="13"/>
        <rFont val="Times New Roman"/>
        <family val="1"/>
      </rPr>
      <t>30</t>
    </r>
    <r>
      <rPr>
        <sz val="13"/>
        <rFont val="標楷體"/>
        <family val="4"/>
      </rPr>
      <t>前</t>
    </r>
  </si>
  <si>
    <r>
      <t xml:space="preserve"> </t>
    </r>
    <r>
      <rPr>
        <sz val="13"/>
        <rFont val="標楷體"/>
        <family val="4"/>
      </rPr>
      <t>二、廠商送貨單：</t>
    </r>
  </si>
  <si>
    <r>
      <t xml:space="preserve"> 1.</t>
    </r>
    <r>
      <rPr>
        <sz val="13"/>
        <color indexed="8"/>
        <rFont val="標楷體"/>
        <family val="4"/>
      </rPr>
      <t>點驗菜品</t>
    </r>
    <r>
      <rPr>
        <sz val="13"/>
        <color indexed="8"/>
        <rFont val="Times New Roman"/>
        <family val="1"/>
      </rPr>
      <t xml:space="preserve"> (</t>
    </r>
    <r>
      <rPr>
        <sz val="13"/>
        <color indexed="8"/>
        <rFont val="標楷體"/>
        <family val="4"/>
      </rPr>
      <t>驗收工作</t>
    </r>
    <r>
      <rPr>
        <sz val="13"/>
        <color indexed="8"/>
        <rFont val="Times New Roman"/>
        <family val="1"/>
      </rPr>
      <t>)</t>
    </r>
    <r>
      <rPr>
        <sz val="13"/>
        <color indexed="8"/>
        <rFont val="標楷體"/>
        <family val="4"/>
      </rPr>
      <t>。</t>
    </r>
  </si>
  <si>
    <r>
      <t xml:space="preserve"> 2.</t>
    </r>
    <r>
      <rPr>
        <sz val="13"/>
        <color indexed="8"/>
        <rFont val="標楷體"/>
        <family val="4"/>
      </rPr>
      <t>菜蔬之清洗監督與烹調輔導。</t>
    </r>
  </si>
  <si>
    <r>
      <t xml:space="preserve"> 3.</t>
    </r>
    <r>
      <rPr>
        <sz val="13"/>
        <color indexed="8"/>
        <rFont val="標楷體"/>
        <family val="4"/>
      </rPr>
      <t>廚房衛生之檢查。</t>
    </r>
  </si>
  <si>
    <r>
      <t xml:space="preserve"> 4.</t>
    </r>
    <r>
      <rPr>
        <sz val="13"/>
        <color indexed="8"/>
        <rFont val="標楷體"/>
        <family val="4"/>
      </rPr>
      <t>餐用具之洗滌、消毒與保管。</t>
    </r>
  </si>
  <si>
    <r>
      <t xml:space="preserve"> 5.</t>
    </r>
    <r>
      <rPr>
        <sz val="13"/>
        <color indexed="8"/>
        <rFont val="標楷體"/>
        <family val="4"/>
      </rPr>
      <t>輔助廚房工作。</t>
    </r>
  </si>
  <si>
    <r>
      <t xml:space="preserve"> 6.</t>
    </r>
    <r>
      <rPr>
        <sz val="13"/>
        <color indexed="8"/>
        <rFont val="標楷體"/>
        <family val="4"/>
      </rPr>
      <t>廚工管理。</t>
    </r>
  </si>
  <si>
    <r>
      <t>紀錄：</t>
    </r>
    <r>
      <rPr>
        <sz val="13"/>
        <rFont val="Times New Roman"/>
        <family val="1"/>
      </rPr>
      <t xml:space="preserve">                           </t>
    </r>
    <r>
      <rPr>
        <sz val="13"/>
        <rFont val="標楷體"/>
        <family val="4"/>
      </rPr>
      <t>午餐執行秘書：</t>
    </r>
    <r>
      <rPr>
        <sz val="13"/>
        <rFont val="Times New Roman"/>
        <family val="1"/>
      </rPr>
      <t xml:space="preserve">                           </t>
    </r>
    <r>
      <rPr>
        <sz val="13"/>
        <rFont val="標楷體"/>
        <family val="4"/>
      </rPr>
      <t>單位主任：</t>
    </r>
    <r>
      <rPr>
        <sz val="13"/>
        <rFont val="Times New Roman"/>
        <family val="1"/>
      </rPr>
      <t xml:space="preserve">                           </t>
    </r>
    <r>
      <rPr>
        <sz val="13"/>
        <rFont val="標楷體"/>
        <family val="4"/>
      </rPr>
      <t>校長：</t>
    </r>
  </si>
  <si>
    <r>
      <t xml:space="preserve"> </t>
    </r>
    <r>
      <rPr>
        <sz val="13"/>
        <rFont val="標楷體"/>
        <family val="4"/>
      </rPr>
      <t>驗收：</t>
    </r>
    <r>
      <rPr>
        <sz val="13"/>
        <rFont val="Times New Roman"/>
        <family val="1"/>
      </rPr>
      <t xml:space="preserve"> </t>
    </r>
  </si>
  <si>
    <t>驗收項目</t>
  </si>
  <si>
    <r>
      <t>2.</t>
    </r>
    <r>
      <rPr>
        <sz val="13"/>
        <rFont val="標楷體"/>
        <family val="4"/>
      </rPr>
      <t>肉類、海鮮類檢附屠宰證明或標示</t>
    </r>
    <r>
      <rPr>
        <sz val="13"/>
        <rFont val="Times New Roman"/>
        <family val="1"/>
      </rPr>
      <t>CAS</t>
    </r>
    <r>
      <rPr>
        <sz val="13"/>
        <rFont val="標楷體"/>
        <family val="4"/>
      </rPr>
      <t>、</t>
    </r>
    <r>
      <rPr>
        <sz val="13"/>
        <rFont val="Times New Roman"/>
        <family val="1"/>
      </rPr>
      <t>HACCP</t>
    </r>
    <r>
      <rPr>
        <sz val="13"/>
        <rFont val="標楷體"/>
        <family val="4"/>
      </rPr>
      <t>之認證。</t>
    </r>
  </si>
  <si>
    <r>
      <t>3.</t>
    </r>
    <r>
      <rPr>
        <sz val="13"/>
        <rFont val="標楷體"/>
        <family val="4"/>
      </rPr>
      <t>乾貨無夾雜物異物或發霉，且呈新鮮食材色澤及無其他異味產生</t>
    </r>
  </si>
  <si>
    <r>
      <t>4.</t>
    </r>
    <r>
      <rPr>
        <sz val="13"/>
        <rFont val="標楷體"/>
        <family val="4"/>
      </rPr>
      <t>生鮮類食材，呈新鮮食材色澤且無其他異味產生</t>
    </r>
  </si>
  <si>
    <r>
      <t>5.</t>
    </r>
    <r>
      <rPr>
        <sz val="13"/>
        <rFont val="標楷體"/>
        <family val="4"/>
      </rPr>
      <t>試劑檢驗無異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過氧化氫、皂黃、農藥殘留檢測</t>
    </r>
    <r>
      <rPr>
        <sz val="13"/>
        <rFont val="Times New Roman"/>
        <family val="1"/>
      </rPr>
      <t>)</t>
    </r>
  </si>
  <si>
    <t>判定</t>
  </si>
  <si>
    <t>食材名稱</t>
  </si>
  <si>
    <r>
      <t xml:space="preserve"> 1.</t>
    </r>
    <r>
      <rPr>
        <sz val="13"/>
        <color indexed="8"/>
        <rFont val="標楷體"/>
        <family val="4"/>
      </rPr>
      <t>以官能檢查生物性及物理性污染。</t>
    </r>
  </si>
  <si>
    <r>
      <t xml:space="preserve"> 2.</t>
    </r>
    <r>
      <rPr>
        <sz val="13"/>
        <color indexed="8"/>
        <rFont val="標楷體"/>
        <family val="4"/>
      </rPr>
      <t>判定合格：</t>
    </r>
    <r>
      <rPr>
        <sz val="13"/>
        <color indexed="8"/>
        <rFont val="Times New Roman"/>
        <family val="1"/>
      </rPr>
      <t xml:space="preserve">V    </t>
    </r>
    <r>
      <rPr>
        <sz val="13"/>
        <color indexed="8"/>
        <rFont val="標楷體"/>
        <family val="4"/>
      </rPr>
      <t>不合格：</t>
    </r>
    <r>
      <rPr>
        <sz val="13"/>
        <color indexed="8"/>
        <rFont val="Times New Roman"/>
        <family val="1"/>
      </rPr>
      <t>X</t>
    </r>
    <r>
      <rPr>
        <sz val="13"/>
        <color indexed="8"/>
        <rFont val="標楷體"/>
        <family val="4"/>
      </rPr>
      <t>。</t>
    </r>
  </si>
  <si>
    <r>
      <t xml:space="preserve"> 3.</t>
    </r>
    <r>
      <rPr>
        <sz val="13"/>
        <color indexed="8"/>
        <rFont val="標楷體"/>
        <family val="4"/>
      </rPr>
      <t>未符合驗收標準需退貨。</t>
    </r>
  </si>
  <si>
    <t>三</t>
  </si>
  <si>
    <r>
      <t>天氣</t>
    </r>
    <r>
      <rPr>
        <sz val="13"/>
        <rFont val="Times New Roman"/>
        <family val="1"/>
      </rPr>
      <t xml:space="preserve">  </t>
    </r>
  </si>
  <si>
    <t xml:space="preserve"> </t>
  </si>
  <si>
    <r>
      <t>日</t>
    </r>
    <r>
      <rPr>
        <b/>
        <sz val="13"/>
        <rFont val="Times New Roman"/>
        <family val="1"/>
      </rPr>
      <t xml:space="preserve">    </t>
    </r>
    <r>
      <rPr>
        <b/>
        <sz val="13"/>
        <rFont val="標楷體"/>
        <family val="4"/>
      </rPr>
      <t>期</t>
    </r>
  </si>
  <si>
    <t>民國</t>
  </si>
  <si>
    <t>年</t>
  </si>
  <si>
    <t>四</t>
  </si>
  <si>
    <t>天氣</t>
  </si>
  <si>
    <r>
      <t>食材重量驗收紀錄</t>
    </r>
    <r>
      <rPr>
        <b/>
        <sz val="13"/>
        <color indexed="8"/>
        <rFont val="Times New Roman"/>
        <family val="1"/>
      </rPr>
      <t xml:space="preserve">  (</t>
    </r>
    <r>
      <rPr>
        <b/>
        <sz val="13"/>
        <color indexed="8"/>
        <rFont val="標楷體"/>
        <family val="4"/>
      </rPr>
      <t>重量驗收輪值人員：</t>
    </r>
    <r>
      <rPr>
        <b/>
        <sz val="13"/>
        <color indexed="8"/>
        <rFont val="Times New Roman"/>
        <family val="1"/>
      </rPr>
      <t xml:space="preserve">                         )</t>
    </r>
  </si>
  <si>
    <t>食材證明標籤</t>
  </si>
  <si>
    <r>
      <t xml:space="preserve"> </t>
    </r>
    <r>
      <rPr>
        <sz val="13"/>
        <rFont val="標楷體"/>
        <family val="4"/>
      </rPr>
      <t>一、針對品項及重量驗收結果：</t>
    </r>
    <r>
      <rPr>
        <sz val="13"/>
        <rFont val="Times New Roman"/>
        <family val="1"/>
      </rPr>
      <t xml:space="preserve">          </t>
    </r>
  </si>
  <si>
    <r>
      <t xml:space="preserve"> </t>
    </r>
    <r>
      <rPr>
        <sz val="13"/>
        <rFont val="標楷體"/>
        <family val="4"/>
      </rPr>
      <t>□與訂單項目、重量相符。</t>
    </r>
  </si>
  <si>
    <r>
      <t xml:space="preserve"> </t>
    </r>
    <r>
      <rPr>
        <sz val="13"/>
        <rFont val="標楷體"/>
        <family val="4"/>
      </rPr>
      <t>□與訂單項目、重量不符及其情形；改善情形授權營養師複驗：</t>
    </r>
  </si>
  <si>
    <t>不符情形</t>
  </si>
  <si>
    <r>
      <t xml:space="preserve"> [</t>
    </r>
    <r>
      <rPr>
        <sz val="13"/>
        <rFont val="標楷體"/>
        <family val="4"/>
      </rPr>
      <t>改善期限</t>
    </r>
    <r>
      <rPr>
        <sz val="13"/>
        <rFont val="Times New Roman"/>
        <family val="1"/>
      </rPr>
      <t>]</t>
    </r>
    <r>
      <rPr>
        <sz val="13"/>
        <rFont val="標楷體"/>
        <family val="4"/>
      </rPr>
      <t>：□今日早上</t>
    </r>
    <r>
      <rPr>
        <sz val="13"/>
        <rFont val="Times New Roman"/>
        <family val="1"/>
      </rPr>
      <t>9</t>
    </r>
    <r>
      <rPr>
        <sz val="13"/>
        <rFont val="標楷體"/>
        <family val="4"/>
      </rPr>
      <t>：</t>
    </r>
    <r>
      <rPr>
        <sz val="13"/>
        <rFont val="Times New Roman"/>
        <family val="1"/>
      </rPr>
      <t>30</t>
    </r>
    <r>
      <rPr>
        <sz val="13"/>
        <rFont val="標楷體"/>
        <family val="4"/>
      </rPr>
      <t>前</t>
    </r>
  </si>
  <si>
    <r>
      <t xml:space="preserve"> </t>
    </r>
    <r>
      <rPr>
        <sz val="13"/>
        <rFont val="標楷體"/>
        <family val="4"/>
      </rPr>
      <t>二、廠商送貨單：</t>
    </r>
  </si>
  <si>
    <r>
      <t xml:space="preserve"> 1.</t>
    </r>
    <r>
      <rPr>
        <sz val="13"/>
        <color indexed="8"/>
        <rFont val="標楷體"/>
        <family val="4"/>
      </rPr>
      <t>點驗菜品</t>
    </r>
    <r>
      <rPr>
        <sz val="13"/>
        <color indexed="8"/>
        <rFont val="Times New Roman"/>
        <family val="1"/>
      </rPr>
      <t xml:space="preserve"> (</t>
    </r>
    <r>
      <rPr>
        <sz val="13"/>
        <color indexed="8"/>
        <rFont val="標楷體"/>
        <family val="4"/>
      </rPr>
      <t>驗收工作</t>
    </r>
    <r>
      <rPr>
        <sz val="13"/>
        <color indexed="8"/>
        <rFont val="Times New Roman"/>
        <family val="1"/>
      </rPr>
      <t>)</t>
    </r>
    <r>
      <rPr>
        <sz val="13"/>
        <color indexed="8"/>
        <rFont val="標楷體"/>
        <family val="4"/>
      </rPr>
      <t>。</t>
    </r>
  </si>
  <si>
    <r>
      <t xml:space="preserve"> 2.</t>
    </r>
    <r>
      <rPr>
        <sz val="13"/>
        <color indexed="8"/>
        <rFont val="標楷體"/>
        <family val="4"/>
      </rPr>
      <t>菜蔬之清洗監督與烹調輔導。</t>
    </r>
  </si>
  <si>
    <r>
      <t xml:space="preserve"> 3.</t>
    </r>
    <r>
      <rPr>
        <sz val="13"/>
        <color indexed="8"/>
        <rFont val="標楷體"/>
        <family val="4"/>
      </rPr>
      <t>廚房衛生之檢查。</t>
    </r>
  </si>
  <si>
    <r>
      <t xml:space="preserve"> 4.</t>
    </r>
    <r>
      <rPr>
        <sz val="13"/>
        <color indexed="8"/>
        <rFont val="標楷體"/>
        <family val="4"/>
      </rPr>
      <t>餐用具之洗滌、消毒與保管。</t>
    </r>
  </si>
  <si>
    <r>
      <t xml:space="preserve"> 5.</t>
    </r>
    <r>
      <rPr>
        <sz val="13"/>
        <color indexed="8"/>
        <rFont val="標楷體"/>
        <family val="4"/>
      </rPr>
      <t>輔助廚房工作。</t>
    </r>
  </si>
  <si>
    <r>
      <t xml:space="preserve"> 6.</t>
    </r>
    <r>
      <rPr>
        <sz val="13"/>
        <color indexed="8"/>
        <rFont val="標楷體"/>
        <family val="4"/>
      </rPr>
      <t>廚工管理。</t>
    </r>
  </si>
  <si>
    <r>
      <t>紀錄：</t>
    </r>
    <r>
      <rPr>
        <sz val="13"/>
        <rFont val="Times New Roman"/>
        <family val="1"/>
      </rPr>
      <t xml:space="preserve">                           </t>
    </r>
    <r>
      <rPr>
        <sz val="13"/>
        <rFont val="標楷體"/>
        <family val="4"/>
      </rPr>
      <t>午餐執行秘書：</t>
    </r>
    <r>
      <rPr>
        <sz val="13"/>
        <rFont val="Times New Roman"/>
        <family val="1"/>
      </rPr>
      <t xml:space="preserve">                           </t>
    </r>
    <r>
      <rPr>
        <sz val="13"/>
        <rFont val="標楷體"/>
        <family val="4"/>
      </rPr>
      <t>單位主任：</t>
    </r>
    <r>
      <rPr>
        <sz val="13"/>
        <rFont val="Times New Roman"/>
        <family val="1"/>
      </rPr>
      <t xml:space="preserve">                           </t>
    </r>
    <r>
      <rPr>
        <sz val="13"/>
        <rFont val="標楷體"/>
        <family val="4"/>
      </rPr>
      <t>校長：</t>
    </r>
  </si>
  <si>
    <r>
      <t>日</t>
    </r>
    <r>
      <rPr>
        <b/>
        <sz val="13"/>
        <rFont val="Times New Roman"/>
        <family val="1"/>
      </rPr>
      <t xml:space="preserve">    </t>
    </r>
    <r>
      <rPr>
        <b/>
        <sz val="13"/>
        <rFont val="標楷體"/>
        <family val="4"/>
      </rPr>
      <t>期</t>
    </r>
  </si>
  <si>
    <t>民國</t>
  </si>
  <si>
    <t>年</t>
  </si>
  <si>
    <t>月</t>
  </si>
  <si>
    <t>日</t>
  </si>
  <si>
    <t>星期</t>
  </si>
  <si>
    <r>
      <t xml:space="preserve"> </t>
    </r>
    <r>
      <rPr>
        <sz val="13"/>
        <rFont val="標楷體"/>
        <family val="4"/>
      </rPr>
      <t>廠商：定緁</t>
    </r>
  </si>
  <si>
    <r>
      <t xml:space="preserve"> </t>
    </r>
    <r>
      <rPr>
        <sz val="13"/>
        <rFont val="標楷體"/>
        <family val="4"/>
      </rPr>
      <t>驗收：</t>
    </r>
    <r>
      <rPr>
        <sz val="13"/>
        <rFont val="Times New Roman"/>
        <family val="1"/>
      </rPr>
      <t xml:space="preserve"> </t>
    </r>
  </si>
  <si>
    <t>驗收項目</t>
  </si>
  <si>
    <r>
      <t>2.</t>
    </r>
    <r>
      <rPr>
        <sz val="13"/>
        <rFont val="標楷體"/>
        <family val="4"/>
      </rPr>
      <t>肉類、海鮮類檢附屠宰證明或標示</t>
    </r>
    <r>
      <rPr>
        <sz val="13"/>
        <rFont val="Times New Roman"/>
        <family val="1"/>
      </rPr>
      <t>CAS</t>
    </r>
    <r>
      <rPr>
        <sz val="13"/>
        <rFont val="標楷體"/>
        <family val="4"/>
      </rPr>
      <t>、</t>
    </r>
    <r>
      <rPr>
        <sz val="13"/>
        <rFont val="Times New Roman"/>
        <family val="1"/>
      </rPr>
      <t>HACCP</t>
    </r>
    <r>
      <rPr>
        <sz val="13"/>
        <rFont val="標楷體"/>
        <family val="4"/>
      </rPr>
      <t>之認證。</t>
    </r>
  </si>
  <si>
    <r>
      <t>3.</t>
    </r>
    <r>
      <rPr>
        <sz val="13"/>
        <rFont val="標楷體"/>
        <family val="4"/>
      </rPr>
      <t>乾貨無夾雜物異物或發霉，且呈新鮮食材色澤及無其他異味產生</t>
    </r>
  </si>
  <si>
    <r>
      <t>4.</t>
    </r>
    <r>
      <rPr>
        <sz val="13"/>
        <rFont val="標楷體"/>
        <family val="4"/>
      </rPr>
      <t>生鮮類食材，呈新鮮食材色澤且無其他異味產生</t>
    </r>
  </si>
  <si>
    <r>
      <t>5.</t>
    </r>
    <r>
      <rPr>
        <sz val="13"/>
        <rFont val="標楷體"/>
        <family val="4"/>
      </rPr>
      <t>試劑檢驗無異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過氧化氫、皂黃、農藥殘留檢測</t>
    </r>
    <r>
      <rPr>
        <sz val="13"/>
        <rFont val="Times New Roman"/>
        <family val="1"/>
      </rPr>
      <t>)</t>
    </r>
  </si>
  <si>
    <t>判定</t>
  </si>
  <si>
    <t>食材名稱</t>
  </si>
  <si>
    <r>
      <t xml:space="preserve"> 1.</t>
    </r>
    <r>
      <rPr>
        <sz val="13"/>
        <color indexed="8"/>
        <rFont val="標楷體"/>
        <family val="4"/>
      </rPr>
      <t>以官能檢查生物性及物理性污染。</t>
    </r>
  </si>
  <si>
    <r>
      <t xml:space="preserve"> 2.</t>
    </r>
    <r>
      <rPr>
        <sz val="13"/>
        <color indexed="8"/>
        <rFont val="標楷體"/>
        <family val="4"/>
      </rPr>
      <t>判定合格：</t>
    </r>
    <r>
      <rPr>
        <sz val="13"/>
        <color indexed="8"/>
        <rFont val="Times New Roman"/>
        <family val="1"/>
      </rPr>
      <t xml:space="preserve">V    </t>
    </r>
    <r>
      <rPr>
        <sz val="13"/>
        <color indexed="8"/>
        <rFont val="標楷體"/>
        <family val="4"/>
      </rPr>
      <t>不合格：</t>
    </r>
    <r>
      <rPr>
        <sz val="13"/>
        <color indexed="8"/>
        <rFont val="Times New Roman"/>
        <family val="1"/>
      </rPr>
      <t>X</t>
    </r>
    <r>
      <rPr>
        <sz val="13"/>
        <color indexed="8"/>
        <rFont val="標楷體"/>
        <family val="4"/>
      </rPr>
      <t>。</t>
    </r>
  </si>
  <si>
    <r>
      <t xml:space="preserve"> 3.</t>
    </r>
    <r>
      <rPr>
        <sz val="13"/>
        <color indexed="8"/>
        <rFont val="標楷體"/>
        <family val="4"/>
      </rPr>
      <t>未符合驗收標準需退貨。</t>
    </r>
  </si>
  <si>
    <t>月</t>
  </si>
  <si>
    <t>日</t>
  </si>
  <si>
    <t>星期</t>
  </si>
  <si>
    <t>五</t>
  </si>
  <si>
    <t>天氣</t>
  </si>
  <si>
    <t>廚房紀事</t>
  </si>
  <si>
    <r>
      <t>菜</t>
    </r>
    <r>
      <rPr>
        <b/>
        <sz val="13"/>
        <rFont val="Times New Roman"/>
        <family val="1"/>
      </rPr>
      <t xml:space="preserve">    </t>
    </r>
    <r>
      <rPr>
        <b/>
        <sz val="13"/>
        <rFont val="標楷體"/>
        <family val="4"/>
      </rPr>
      <t>單</t>
    </r>
  </si>
  <si>
    <r>
      <t xml:space="preserve"> </t>
    </r>
    <r>
      <rPr>
        <sz val="13"/>
        <rFont val="標楷體"/>
        <family val="4"/>
      </rPr>
      <t>供餐人數：</t>
    </r>
  </si>
  <si>
    <t>人</t>
  </si>
  <si>
    <r>
      <t>菜品驗收</t>
    </r>
  </si>
  <si>
    <r>
      <t>□相符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□短少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□質劣</t>
    </r>
  </si>
  <si>
    <r>
      <t>營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</rPr>
      <t>養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</rPr>
      <t>量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</rPr>
      <t>分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</rPr>
      <t>析</t>
    </r>
  </si>
  <si>
    <r>
      <t>食物烹調</t>
    </r>
  </si>
  <si>
    <r>
      <t>□適當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□浪費</t>
    </r>
  </si>
  <si>
    <t>薑片</t>
  </si>
  <si>
    <t>九層塔</t>
  </si>
  <si>
    <t>黑麻油</t>
  </si>
  <si>
    <t>紅旗魚丁cas</t>
  </si>
  <si>
    <r>
      <t>1.</t>
    </r>
    <r>
      <rPr>
        <sz val="13"/>
        <rFont val="標楷體"/>
        <family val="4"/>
      </rPr>
      <t>冷凍食品、罐頭包裝標示完整且無破損，保存期限未逾期</t>
    </r>
  </si>
  <si>
    <t>庫</t>
  </si>
  <si>
    <t>紅蘿蔔</t>
  </si>
  <si>
    <t>桃園市僑愛國民小學午餐廚房工作日誌</t>
  </si>
  <si>
    <t>桃園市僑愛國民小學午餐廚房工作日誌</t>
  </si>
  <si>
    <t>桃園市僑愛國民小學午餐食材品質驗收紀錄表</t>
  </si>
  <si>
    <t>桃園市僑愛國民小學午餐食材品質驗收紀錄表</t>
  </si>
  <si>
    <t>週預估成本</t>
  </si>
  <si>
    <t>蒜頭</t>
  </si>
  <si>
    <t>洗選蛋</t>
  </si>
  <si>
    <t>罐</t>
  </si>
  <si>
    <r>
      <t>水果</t>
    </r>
    <r>
      <rPr>
        <sz val="11"/>
        <rFont val="Times New Roman"/>
        <family val="1"/>
      </rPr>
      <t>/</t>
    </r>
    <r>
      <rPr>
        <sz val="11"/>
        <rFont val="標楷體"/>
        <family val="4"/>
      </rPr>
      <t>奶類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份</t>
    </r>
    <r>
      <rPr>
        <sz val="11"/>
        <rFont val="Times New Roman"/>
        <family val="1"/>
      </rPr>
      <t>)</t>
    </r>
  </si>
  <si>
    <t>4.生鮮類食材，呈新鮮食材色澤且無其他異味產生</t>
  </si>
  <si>
    <t>滷豆乾</t>
  </si>
  <si>
    <t>麻婆豆腐</t>
  </si>
  <si>
    <t>6.有機蔬菜產品包裝完整、包裝袋並應標明品名、農產品經營業者名稱、聯絡電話及地址、原產地、驗證機構名稱、有機農產品驗證證書字號，黏貼有機標章</t>
  </si>
  <si>
    <t>6.有機蔬菜產品包裝完整、包裝袋並應標明品名、農產品經營業者名稱、聯絡電話及地址、原產地、驗證機構名稱、有機農產品驗證證書字號，黏貼有機標章</t>
  </si>
  <si>
    <t>紅蔥頭</t>
  </si>
  <si>
    <t>包</t>
  </si>
  <si>
    <t>低脂肉絲CAS</t>
  </si>
  <si>
    <t>奶類(份)</t>
  </si>
  <si>
    <t>水果類(份)</t>
  </si>
  <si>
    <r>
      <t>總熱量</t>
    </r>
    <r>
      <rPr>
        <b/>
        <sz val="12"/>
        <rFont val="標楷體"/>
        <family val="4"/>
      </rPr>
      <t>(大卡)</t>
    </r>
  </si>
  <si>
    <t>總熱量(大卡)</t>
  </si>
  <si>
    <r>
      <rPr>
        <sz val="12"/>
        <rFont val="標楷體"/>
        <family val="4"/>
      </rPr>
      <t>數量</t>
    </r>
  </si>
  <si>
    <r>
      <rPr>
        <sz val="12"/>
        <rFont val="標楷體"/>
        <family val="4"/>
      </rPr>
      <t>單位</t>
    </r>
  </si>
  <si>
    <r>
      <rPr>
        <sz val="12"/>
        <color indexed="12"/>
        <rFont val="標楷體"/>
        <family val="4"/>
      </rPr>
      <t>單價</t>
    </r>
  </si>
  <si>
    <r>
      <rPr>
        <b/>
        <sz val="12"/>
        <rFont val="標楷體"/>
        <family val="4"/>
      </rPr>
      <t>成本</t>
    </r>
  </si>
  <si>
    <r>
      <rPr>
        <b/>
        <sz val="12"/>
        <rFont val="標楷體"/>
        <family val="4"/>
      </rPr>
      <t>顆</t>
    </r>
  </si>
  <si>
    <t>白菜豆皮</t>
  </si>
  <si>
    <t>醬燒鴨</t>
  </si>
  <si>
    <t>雙色蘿蔔湯</t>
  </si>
  <si>
    <t>蔬</t>
  </si>
  <si>
    <t>麵疙瘩</t>
  </si>
  <si>
    <t>木耳朵</t>
  </si>
  <si>
    <t>海帶根</t>
  </si>
  <si>
    <t>大骨cas</t>
  </si>
  <si>
    <t>椰漿(400ml)</t>
  </si>
  <si>
    <t>香茅粉</t>
  </si>
  <si>
    <t>棕色麵線</t>
  </si>
  <si>
    <t>脆筍絲3K/包</t>
  </si>
  <si>
    <t>紅蔥頭先進</t>
  </si>
  <si>
    <t>蒜泥</t>
  </si>
  <si>
    <r>
      <t>(</t>
    </r>
    <r>
      <rPr>
        <b/>
        <sz val="12"/>
        <rFont val="細明體"/>
        <family val="3"/>
      </rPr>
      <t>每班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包</t>
    </r>
    <r>
      <rPr>
        <b/>
        <sz val="12"/>
        <rFont val="Times New Roman"/>
        <family val="1"/>
      </rPr>
      <t>,2</t>
    </r>
    <r>
      <rPr>
        <b/>
        <sz val="12"/>
        <rFont val="細明體"/>
        <family val="3"/>
      </rPr>
      <t>片</t>
    </r>
    <r>
      <rPr>
        <b/>
        <sz val="12"/>
        <rFont val="Times New Roman"/>
        <family val="1"/>
      </rPr>
      <t>/</t>
    </r>
    <r>
      <rPr>
        <b/>
        <sz val="12"/>
        <rFont val="細明體"/>
        <family val="3"/>
      </rPr>
      <t>人</t>
    </r>
    <r>
      <rPr>
        <b/>
        <sz val="12"/>
        <rFont val="Times New Roman"/>
        <family val="1"/>
      </rPr>
      <t>)</t>
    </r>
  </si>
  <si>
    <t>豆乾肉絲</t>
  </si>
  <si>
    <r>
      <t>低脂肉絲</t>
    </r>
    <r>
      <rPr>
        <sz val="12"/>
        <rFont val="Times New Roman"/>
        <family val="1"/>
      </rPr>
      <t>cas(</t>
    </r>
    <r>
      <rPr>
        <sz val="12"/>
        <rFont val="標楷體"/>
        <family val="4"/>
      </rPr>
      <t>嘉一</t>
    </r>
    <r>
      <rPr>
        <sz val="12"/>
        <rFont val="Times New Roman"/>
        <family val="1"/>
      </rPr>
      <t>)</t>
    </r>
  </si>
  <si>
    <t>豆乾片(非)</t>
  </si>
  <si>
    <t>有機高麗菜</t>
  </si>
  <si>
    <t>豆芽菜</t>
  </si>
  <si>
    <t>鮮奶</t>
  </si>
  <si>
    <t>低脂肉絲</t>
  </si>
  <si>
    <r>
      <t>潤餅皮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片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人(2400片)</t>
    </r>
  </si>
  <si>
    <t>花生糖粉70g/包</t>
  </si>
  <si>
    <r>
      <rPr>
        <sz val="12"/>
        <color indexed="8"/>
        <rFont val="標楷體"/>
        <family val="4"/>
      </rPr>
      <t>包</t>
    </r>
  </si>
  <si>
    <t>花生糖粉150g/包</t>
  </si>
  <si>
    <t>柴魚片300g</t>
  </si>
  <si>
    <r>
      <t>柴魚片</t>
    </r>
    <r>
      <rPr>
        <sz val="12"/>
        <rFont val="Times New Roman"/>
        <family val="1"/>
      </rPr>
      <t>300g</t>
    </r>
  </si>
  <si>
    <t>碎脯(真空)(3K/包)</t>
  </si>
  <si>
    <t>高麗豆芽</t>
  </si>
  <si>
    <t>乾香菇</t>
  </si>
  <si>
    <t>糙米飯</t>
  </si>
  <si>
    <t>燕麥飯</t>
  </si>
  <si>
    <t>雞胸丁cas</t>
  </si>
  <si>
    <t>營養分析</t>
  </si>
  <si>
    <t>枸杞600g</t>
  </si>
  <si>
    <t>紅棗600G</t>
  </si>
  <si>
    <t>炸豆包(1切4)</t>
  </si>
  <si>
    <t>乾小香菇</t>
  </si>
  <si>
    <r>
      <t>玉米粒</t>
    </r>
    <r>
      <rPr>
        <sz val="12"/>
        <rFont val="Times New Roman"/>
        <family val="1"/>
      </rPr>
      <t>(CAS)</t>
    </r>
  </si>
  <si>
    <t>有機黑葉白菜</t>
  </si>
  <si>
    <t>全穀雜糧類(份)</t>
  </si>
  <si>
    <t>豆魚蛋肉類(份)</t>
  </si>
  <si>
    <r>
      <t>小米</t>
    </r>
    <r>
      <rPr>
        <sz val="12"/>
        <rFont val="Times New Roman"/>
        <family val="1"/>
      </rPr>
      <t>(1</t>
    </r>
    <r>
      <rPr>
        <sz val="12"/>
        <rFont val="標楷體"/>
        <family val="4"/>
      </rPr>
      <t>包</t>
    </r>
    <r>
      <rPr>
        <sz val="12"/>
        <rFont val="Times New Roman"/>
        <family val="1"/>
      </rPr>
      <t>)</t>
    </r>
  </si>
  <si>
    <t>份</t>
  </si>
  <si>
    <t>白米(公</t>
  </si>
  <si>
    <t>2019/03/11</t>
  </si>
  <si>
    <t/>
  </si>
  <si>
    <t>農糧署</t>
  </si>
  <si>
    <t>新松仁碾米工廠</t>
  </si>
  <si>
    <t>小米</t>
  </si>
  <si>
    <t>山茼蒿(吉</t>
  </si>
  <si>
    <t>八德三班</t>
  </si>
  <si>
    <t>定緁食品有限公司</t>
  </si>
  <si>
    <t>蒜瓣</t>
  </si>
  <si>
    <t>家煥</t>
  </si>
  <si>
    <t>全鴨丁</t>
  </si>
  <si>
    <t>普惠食品企業有限公司</t>
  </si>
  <si>
    <t>馬鈴薯(大去皮</t>
  </si>
  <si>
    <t>佑豐</t>
  </si>
  <si>
    <t>洋蔥去皮</t>
  </si>
  <si>
    <t>荃珍農產行</t>
  </si>
  <si>
    <t>甜麵醬</t>
  </si>
  <si>
    <t>正興</t>
  </si>
  <si>
    <t>黑豆瓣醬</t>
  </si>
  <si>
    <t>十全特好食品股份有限公司</t>
  </si>
  <si>
    <t>ISO22000</t>
  </si>
  <si>
    <t>白蘿蔔去皮</t>
  </si>
  <si>
    <t>合豐</t>
  </si>
  <si>
    <t>紅蘿蔔</t>
  </si>
  <si>
    <t>大骨</t>
  </si>
  <si>
    <t>嘉一香食品股份有限公司</t>
  </si>
  <si>
    <t>CAS台灣優良農產品</t>
  </si>
  <si>
    <t>017802</t>
  </si>
  <si>
    <t>柴魚片</t>
  </si>
  <si>
    <t>豆腐(薄</t>
  </si>
  <si>
    <t>津悅食品有限公司</t>
  </si>
  <si>
    <t>HACCP</t>
  </si>
  <si>
    <t>THH12373</t>
  </si>
  <si>
    <t>全瘦絞肉</t>
  </si>
  <si>
    <t>復進企業股份有限公司</t>
  </si>
  <si>
    <t>016302</t>
  </si>
  <si>
    <t>紅蔥頭</t>
  </si>
  <si>
    <t>三色丁</t>
  </si>
  <si>
    <t>首饌</t>
  </si>
  <si>
    <t>辣豆瓣醬</t>
  </si>
  <si>
    <t>香山食品廠</t>
  </si>
  <si>
    <t>薑末</t>
  </si>
  <si>
    <t>洗選蛋Q</t>
  </si>
  <si>
    <t>香蕉</t>
  </si>
  <si>
    <t>鴨</t>
  </si>
  <si>
    <t>全穀根莖類(份)</t>
  </si>
  <si>
    <t>醬燒豆腸</t>
  </si>
  <si>
    <t>豆魚肉蛋類(份)</t>
  </si>
  <si>
    <t>雞</t>
  </si>
  <si>
    <t>魚</t>
  </si>
  <si>
    <t>有機青菜</t>
  </si>
  <si>
    <t>清炒青菜</t>
  </si>
  <si>
    <t>豬</t>
  </si>
  <si>
    <t>水果類/奶類(份)</t>
  </si>
  <si>
    <t>瓜子肉</t>
  </si>
  <si>
    <t>特餐</t>
  </si>
  <si>
    <t>紫米飯</t>
  </si>
  <si>
    <t>滑蛋栗米粥</t>
  </si>
  <si>
    <t>海芽炒蛋</t>
  </si>
  <si>
    <t>什錦菇白菜</t>
  </si>
  <si>
    <t>黃瓜燴鴿蛋</t>
  </si>
  <si>
    <t>清炒蔬菜</t>
  </si>
  <si>
    <t>糯米雞湯</t>
  </si>
  <si>
    <t>照燒豆腐</t>
  </si>
  <si>
    <t>骰子豬</t>
  </si>
  <si>
    <t>炒三絲</t>
  </si>
  <si>
    <t>百頁肉燥</t>
  </si>
  <si>
    <t>白菜滷</t>
  </si>
  <si>
    <t>香菇雞湯</t>
  </si>
  <si>
    <t>玉米肉末</t>
  </si>
  <si>
    <t>QQ豬腳</t>
  </si>
  <si>
    <t>花枝鮮炒</t>
  </si>
  <si>
    <t>冬瓜鴨湯</t>
  </si>
  <si>
    <t>菜單設計：侯金杏營養師</t>
  </si>
  <si>
    <t>低脂絞肉cas</t>
  </si>
  <si>
    <t>脆筍片</t>
  </si>
  <si>
    <t>火鍋肉片cas</t>
  </si>
  <si>
    <t>甜麵醬</t>
  </si>
  <si>
    <t>乾海帶芽</t>
  </si>
  <si>
    <t>水果</t>
  </si>
  <si>
    <t>顆</t>
  </si>
  <si>
    <t>黃瓜時蔬湯</t>
  </si>
  <si>
    <t>二砂糖</t>
  </si>
  <si>
    <t>低脂肉片</t>
  </si>
  <si>
    <t>油豆腐丁</t>
  </si>
  <si>
    <t>白芝麻</t>
  </si>
  <si>
    <t>味霖(大)1.8K</t>
  </si>
  <si>
    <t>黑米飯</t>
  </si>
  <si>
    <t>藜麥飯</t>
  </si>
  <si>
    <t>乳品(加菜)</t>
  </si>
  <si>
    <t>黃豆燒肉</t>
  </si>
  <si>
    <t>客家小炒</t>
  </si>
  <si>
    <t>味噌燒雞</t>
  </si>
  <si>
    <t>冬瓜湯</t>
  </si>
  <si>
    <t>板</t>
  </si>
  <si>
    <t>桶</t>
  </si>
  <si>
    <t>骨腿丁cas加菜</t>
  </si>
  <si>
    <t>大骨</t>
  </si>
  <si>
    <t>骨腿丁加菜</t>
  </si>
  <si>
    <t>乾豆捲</t>
  </si>
  <si>
    <t>香菜1K</t>
  </si>
  <si>
    <t>辣椒0.5K</t>
  </si>
  <si>
    <t>糖1.5K</t>
  </si>
  <si>
    <t>新鮮檸檬6K</t>
  </si>
  <si>
    <t>薑絲1K</t>
  </si>
  <si>
    <t>蒜泥1K</t>
  </si>
  <si>
    <t>小磨坊香茅粉3匙</t>
  </si>
  <si>
    <t>豆乾片</t>
  </si>
  <si>
    <r>
      <t>紅蔥頭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先送</t>
    </r>
    <r>
      <rPr>
        <sz val="12"/>
        <rFont val="Times New Roman"/>
        <family val="1"/>
      </rPr>
      <t>)</t>
    </r>
  </si>
  <si>
    <t>小白油麵</t>
  </si>
  <si>
    <t>味噌</t>
  </si>
  <si>
    <r>
      <rPr>
        <sz val="12"/>
        <rFont val="標楷體"/>
        <family val="4"/>
      </rPr>
      <t>醬油</t>
    </r>
  </si>
  <si>
    <r>
      <rPr>
        <sz val="12"/>
        <rFont val="標楷體"/>
        <family val="4"/>
      </rPr>
      <t>冰糖</t>
    </r>
  </si>
  <si>
    <t>低脂肉丁CAS</t>
  </si>
  <si>
    <t>有機荷葉白菜</t>
  </si>
  <si>
    <r>
      <t>粗低脂絞肉</t>
    </r>
    <r>
      <rPr>
        <sz val="12"/>
        <rFont val="Times New Roman"/>
        <family val="1"/>
      </rPr>
      <t>cas</t>
    </r>
  </si>
  <si>
    <t>豆干片</t>
  </si>
  <si>
    <t>紅蘿蔔Q</t>
  </si>
  <si>
    <t>辣豆瓣醬5L</t>
  </si>
  <si>
    <t>(少量)</t>
  </si>
  <si>
    <t>龍骨丁cas</t>
  </si>
  <si>
    <t>乾白木耳</t>
  </si>
  <si>
    <t>洋蔥去皮Q</t>
  </si>
  <si>
    <t>大白菜Q</t>
  </si>
  <si>
    <t>綠豆芽Q</t>
  </si>
  <si>
    <t>芝麻醬3K</t>
  </si>
  <si>
    <t>小木耳Q</t>
  </si>
  <si>
    <t>玉米醬(3K)</t>
  </si>
  <si>
    <t>沙茶醬3K(牛</t>
  </si>
  <si>
    <t>豆腐4.3k(薄</t>
  </si>
  <si>
    <t>高麗菜Q</t>
  </si>
  <si>
    <t>大黃瓜(去皮)Q</t>
  </si>
  <si>
    <t>金針菇Q</t>
  </si>
  <si>
    <t>鴿蛋Q</t>
  </si>
  <si>
    <t>三色丁CAS</t>
  </si>
  <si>
    <t>包心白菜</t>
  </si>
  <si>
    <t>白蘿蔔去皮Q</t>
  </si>
  <si>
    <t>冬瓜去皮Q</t>
  </si>
  <si>
    <t>cas</t>
  </si>
  <si>
    <t>軟排丁</t>
  </si>
  <si>
    <t>大洋芋(去皮)Q</t>
  </si>
  <si>
    <t>板豆腐4.3K(薄</t>
  </si>
  <si>
    <t>洋蔥(去皮)Q</t>
  </si>
  <si>
    <t>鴿蛋(羽禾Q</t>
  </si>
  <si>
    <t>魚露500CC</t>
  </si>
  <si>
    <t>蔥Q</t>
  </si>
  <si>
    <t>蒜苗Q</t>
  </si>
  <si>
    <t>青木瓜去皮Q</t>
  </si>
  <si>
    <t>椰漿400CC</t>
  </si>
  <si>
    <t>枸杞600G</t>
  </si>
  <si>
    <t>週午餐食譜設計表</t>
  </si>
  <si>
    <t>白菜炒蛋</t>
  </si>
  <si>
    <t>四神湯</t>
  </si>
  <si>
    <t>綠豆麥片湯</t>
  </si>
  <si>
    <t>自製豆漿</t>
  </si>
  <si>
    <t>鹽酥豆乾豬柳</t>
  </si>
  <si>
    <t>【本校一律使用國產豬、牛肉食材】</t>
  </si>
  <si>
    <t>鹽酥雞</t>
  </si>
  <si>
    <t>地瓜飯</t>
  </si>
  <si>
    <t>桂冠豆沙包</t>
  </si>
  <si>
    <t>蒜泥(醃肉)</t>
  </si>
  <si>
    <t>地瓜粉</t>
  </si>
  <si>
    <t>菜(產</t>
  </si>
  <si>
    <t>菜Q</t>
  </si>
  <si>
    <t>有機青松菜</t>
  </si>
  <si>
    <t>有機廣島菜</t>
  </si>
  <si>
    <t>生香菇加菜</t>
  </si>
  <si>
    <t>火鍋肉片</t>
  </si>
  <si>
    <r>
      <t>雞胸丁</t>
    </r>
    <r>
      <rPr>
        <sz val="11"/>
        <rFont val="標楷體"/>
        <family val="4"/>
      </rPr>
      <t>cas</t>
    </r>
  </si>
  <si>
    <t>鯰魚丁</t>
  </si>
  <si>
    <t>奶粉2.3K</t>
  </si>
  <si>
    <t>圓糯米5K</t>
  </si>
  <si>
    <t>玉米罐</t>
  </si>
  <si>
    <t>毛豆仁cas</t>
  </si>
  <si>
    <t>洋蔥去皮Q加菜</t>
  </si>
  <si>
    <t>紅蘿蔔Q加菜</t>
  </si>
  <si>
    <t>玉米筍加菜</t>
  </si>
  <si>
    <t>西芹Q</t>
  </si>
  <si>
    <t>白蘿蔔去皮Q加菜</t>
  </si>
  <si>
    <r>
      <t>骨腿丁</t>
    </r>
    <r>
      <rPr>
        <sz val="11"/>
        <color indexed="10"/>
        <rFont val="標楷體"/>
        <family val="4"/>
      </rPr>
      <t>cas</t>
    </r>
    <r>
      <rPr>
        <sz val="12"/>
        <color indexed="10"/>
        <rFont val="標楷體"/>
        <family val="4"/>
      </rPr>
      <t>加菜</t>
    </r>
  </si>
  <si>
    <t>無糖豆漿(8水瓢)</t>
  </si>
  <si>
    <t>有機菜</t>
  </si>
  <si>
    <t>小黃瓜肉片</t>
  </si>
  <si>
    <t>滷豬排(加菜)</t>
  </si>
  <si>
    <t>紅燒豆包</t>
  </si>
  <si>
    <t>玉米飯</t>
  </si>
  <si>
    <t>洋芋炒肉絲</t>
  </si>
  <si>
    <t>小木耳Q加菜</t>
  </si>
  <si>
    <t>金針菇加菜</t>
  </si>
  <si>
    <t>高麗菜加菜</t>
  </si>
  <si>
    <t>三年級校外教學</t>
  </si>
  <si>
    <t>清蒸石斑魚加菜</t>
  </si>
  <si>
    <t>石斑魚丁</t>
  </si>
  <si>
    <t>蔥(切細絲</t>
  </si>
  <si>
    <t>樹子3L</t>
  </si>
  <si>
    <t>大板豆腐</t>
  </si>
  <si>
    <t>有機青江菜</t>
  </si>
  <si>
    <t>有機福山萵苣</t>
  </si>
  <si>
    <t>雞胸丁cas加菜</t>
  </si>
  <si>
    <t>骨腿丁cas</t>
  </si>
  <si>
    <t>豆薯去皮</t>
  </si>
  <si>
    <t>芹菜去葉</t>
  </si>
  <si>
    <r>
      <t>烏魚丁(帶皮</t>
    </r>
    <r>
      <rPr>
        <sz val="11"/>
        <color indexed="10"/>
        <rFont val="標楷體"/>
        <family val="4"/>
      </rPr>
      <t>全國漁會</t>
    </r>
  </si>
  <si>
    <t>鮑魚菇頭Q加菜</t>
  </si>
  <si>
    <r>
      <t>白米</t>
    </r>
    <r>
      <rPr>
        <sz val="12"/>
        <rFont val="Times New Roman"/>
        <family val="1"/>
      </rPr>
      <t>(25K)</t>
    </r>
  </si>
  <si>
    <t>高麗菜Q加菜</t>
  </si>
  <si>
    <t>洗選蛋加菜</t>
  </si>
  <si>
    <t>大白菜Q加菜</t>
  </si>
  <si>
    <t>鮮奶(養樂多</t>
  </si>
  <si>
    <t>產銷菜</t>
  </si>
  <si>
    <t>玉米粒cas</t>
  </si>
  <si>
    <t>味噌3K</t>
  </si>
  <si>
    <t>辣豆瓣(少量)</t>
  </si>
  <si>
    <t>紫米1包</t>
  </si>
  <si>
    <t>黃豆5K(石磊)</t>
  </si>
  <si>
    <t>小番茄</t>
  </si>
  <si>
    <t>小番茄+A56</t>
  </si>
  <si>
    <t>乳品</t>
  </si>
  <si>
    <t>228紀念日</t>
  </si>
  <si>
    <t>蕪菁燒雞</t>
  </si>
  <si>
    <t>紅燒排骨</t>
  </si>
  <si>
    <r>
      <t>◎樹子蒸魚</t>
    </r>
    <r>
      <rPr>
        <sz val="12"/>
        <rFont val="微軟正黑體 Light"/>
        <family val="2"/>
      </rPr>
      <t>(冬瓜</t>
    </r>
  </si>
  <si>
    <t>炒三絲</t>
  </si>
  <si>
    <t>雙菇燴豆腐</t>
  </si>
  <si>
    <t>鮑魚菇肉片</t>
  </si>
  <si>
    <t>有機蔬菜</t>
  </si>
  <si>
    <t>味噌蔬菜湯</t>
  </si>
  <si>
    <t>韓式豆腐湯</t>
  </si>
  <si>
    <t>大頭菜湯</t>
  </si>
  <si>
    <t>肉羹湯</t>
  </si>
  <si>
    <t>◎義式煮魚丁</t>
  </si>
  <si>
    <t>三杯雞</t>
  </si>
  <si>
    <t>豆芽拌雞絲</t>
  </si>
  <si>
    <r>
      <t>酸白菜肉片湯/</t>
    </r>
    <r>
      <rPr>
        <b/>
        <sz val="15"/>
        <color indexed="62"/>
        <rFont val="微軟正黑體 Light"/>
        <family val="2"/>
      </rPr>
      <t>鮮奶加菜</t>
    </r>
  </si>
  <si>
    <t>香鬆糙米飯</t>
  </si>
  <si>
    <t>肉骨茶排骨(加菜)</t>
  </si>
  <si>
    <t>粉蒸肉</t>
  </si>
  <si>
    <t>高麗菜炒蛋</t>
  </si>
  <si>
    <t>燒賣*2</t>
  </si>
  <si>
    <t>豚骨拉麵</t>
  </si>
  <si>
    <t>◎蠔油蒸魚(板條)</t>
  </si>
  <si>
    <t>滷雞腿</t>
  </si>
  <si>
    <t>番茄炒蛋</t>
  </si>
  <si>
    <t>◎酸菜魚湯</t>
  </si>
  <si>
    <t>番茄蛋花湯</t>
  </si>
  <si>
    <t>27清明寒食特餐</t>
  </si>
  <si>
    <t>香鬆小米飯</t>
  </si>
  <si>
    <r>
      <rPr>
        <sz val="24"/>
        <rFont val="微軟正黑體 Light"/>
        <family val="2"/>
      </rPr>
      <t>海苔飯捲DIY</t>
    </r>
    <r>
      <rPr>
        <sz val="8"/>
        <rFont val="微軟正黑體 Light"/>
        <family val="2"/>
      </rPr>
      <t>(麻油肉</t>
    </r>
  </si>
  <si>
    <t>烤麩佃煮</t>
  </si>
  <si>
    <t>◎糖醋魚丁</t>
  </si>
  <si>
    <t>安東燉雞</t>
  </si>
  <si>
    <t>青菜蛋花湯</t>
  </si>
  <si>
    <t>海帶根湯</t>
  </si>
  <si>
    <r>
      <t>味噌肉片湯/</t>
    </r>
    <r>
      <rPr>
        <sz val="22"/>
        <color indexed="62"/>
        <rFont val="微軟正黑體 Light"/>
        <family val="2"/>
      </rPr>
      <t>豆奶</t>
    </r>
  </si>
  <si>
    <r>
      <t>黃瓜湯/</t>
    </r>
    <r>
      <rPr>
        <sz val="22"/>
        <color indexed="62"/>
        <rFont val="微軟正黑體 Light"/>
        <family val="2"/>
      </rPr>
      <t>水果加菜</t>
    </r>
  </si>
  <si>
    <t>若有特殊過敏體質者，請於用餐前務必注意菜單內的食品過敏原食材（如大豆、芝麻、花生、堅果、牛奶與羊奶、蛋、麩質、魚、甲殼類等）。</t>
  </si>
  <si>
    <r>
      <t>對</t>
    </r>
    <r>
      <rPr>
        <sz val="21"/>
        <color indexed="30"/>
        <rFont val="微軟正黑體 Light"/>
        <family val="2"/>
      </rPr>
      <t>魚、蝦等海鮮類食物過敏者</t>
    </r>
    <r>
      <rPr>
        <sz val="21"/>
        <rFont val="微軟正黑體 Light"/>
        <family val="2"/>
      </rPr>
      <t>，請注意菜單中標示「</t>
    </r>
    <r>
      <rPr>
        <b/>
        <sz val="21"/>
        <color indexed="30"/>
        <rFont val="微軟正黑體 Light"/>
        <family val="2"/>
      </rPr>
      <t>◎</t>
    </r>
    <r>
      <rPr>
        <sz val="21"/>
        <rFont val="微軟正黑體 Light"/>
        <family val="2"/>
      </rPr>
      <t>」的菜色；對</t>
    </r>
    <r>
      <rPr>
        <sz val="21"/>
        <color indexed="10"/>
        <rFont val="微軟正黑體 Light"/>
        <family val="2"/>
      </rPr>
      <t>花生堅果類過敏者</t>
    </r>
    <r>
      <rPr>
        <sz val="21"/>
        <rFont val="微軟正黑體 Light"/>
        <family val="2"/>
      </rPr>
      <t>，請注意菜單中標示「</t>
    </r>
    <r>
      <rPr>
        <b/>
        <sz val="21"/>
        <color indexed="10"/>
        <rFont val="微軟正黑體 Light"/>
        <family val="2"/>
      </rPr>
      <t>＊</t>
    </r>
    <r>
      <rPr>
        <sz val="21"/>
        <rFont val="微軟正黑體 Light"/>
        <family val="2"/>
      </rPr>
      <t>」的菜色。</t>
    </r>
  </si>
  <si>
    <t>僑愛國民小學112學年度第二學期第</t>
  </si>
  <si>
    <t>大白菜</t>
  </si>
  <si>
    <t>金針菇</t>
  </si>
  <si>
    <t>蔥</t>
  </si>
  <si>
    <t>寧波年糕</t>
  </si>
  <si>
    <t>高麗菜</t>
  </si>
  <si>
    <t>木耳朵(小)</t>
  </si>
  <si>
    <t>脆筍絲</t>
  </si>
  <si>
    <t>紅蘿蔔</t>
  </si>
  <si>
    <t>軟骨丁cas</t>
  </si>
  <si>
    <t>辣椒</t>
  </si>
  <si>
    <t>冰糖</t>
  </si>
  <si>
    <t>肉骨茶包60G</t>
  </si>
  <si>
    <t>蠔油</t>
  </si>
  <si>
    <t>桂冠香菇燒賣</t>
  </si>
  <si>
    <t>低脂肉丁cas</t>
  </si>
  <si>
    <t>南瓜去皮</t>
  </si>
  <si>
    <t>蒸肉粉</t>
  </si>
  <si>
    <t>白蘿蔔(去皮)</t>
  </si>
  <si>
    <r>
      <t>骨腿丁</t>
    </r>
    <r>
      <rPr>
        <sz val="11"/>
        <rFont val="標楷體"/>
        <family val="4"/>
      </rPr>
      <t>cas</t>
    </r>
  </si>
  <si>
    <t>綠豆芽</t>
  </si>
  <si>
    <t>香菜</t>
  </si>
  <si>
    <t>蒜瓣</t>
  </si>
  <si>
    <t>旗魚丁</t>
  </si>
  <si>
    <t>肉絲(CAS)</t>
  </si>
  <si>
    <t>青蔥</t>
  </si>
  <si>
    <t>蒜</t>
  </si>
  <si>
    <t>洋芋切絲後泡水</t>
  </si>
  <si>
    <t>馬鈴薯(削皮)</t>
  </si>
  <si>
    <t>胡椒粉</t>
  </si>
  <si>
    <t>少許</t>
  </si>
  <si>
    <t>番茄(炒過)</t>
  </si>
  <si>
    <r>
      <t>培根</t>
    </r>
    <r>
      <rPr>
        <sz val="10"/>
        <rFont val="標楷體"/>
        <family val="4"/>
      </rPr>
      <t>cas(炒過)</t>
    </r>
  </si>
  <si>
    <t>無糖豆漿(10水瓢)</t>
  </si>
  <si>
    <t>產銷黃豆30K</t>
  </si>
  <si>
    <t>石磊</t>
  </si>
  <si>
    <t>(全磨)</t>
  </si>
  <si>
    <t>件</t>
  </si>
  <si>
    <t>滷包</t>
  </si>
  <si>
    <t>雞棒腿</t>
  </si>
  <si>
    <t>番茄</t>
  </si>
  <si>
    <t>番茄醬</t>
  </si>
  <si>
    <t>鮮奶(養樂多)</t>
  </si>
  <si>
    <t>紅豆產銷</t>
  </si>
  <si>
    <t>玉米粒CAS(星期四用)</t>
  </si>
  <si>
    <t>冬瓜去皮Q加菜</t>
  </si>
  <si>
    <t xml:space="preserve">  僑愛國小供餐群組 113年03月菜單</t>
  </si>
  <si>
    <t>紅豆紫米湯牛奶</t>
  </si>
  <si>
    <r>
      <t>本菜單乳品及水果供應較不足</t>
    </r>
    <r>
      <rPr>
        <b/>
        <sz val="20"/>
        <color indexed="62"/>
        <rFont val="微軟正黑體 Light"/>
        <family val="2"/>
      </rPr>
      <t>，建議家長可於早晚餐提供孩子乳品及水果，以補足孩子生長發育所需。</t>
    </r>
  </si>
  <si>
    <t>杏鮑菇頭Q加菜</t>
  </si>
  <si>
    <t>豆腐4.5k</t>
  </si>
  <si>
    <t>有機千寶菜</t>
  </si>
  <si>
    <t>有機青油菜</t>
  </si>
  <si>
    <t>有機山茼蒿菜</t>
  </si>
  <si>
    <t>有機味美菜</t>
  </si>
  <si>
    <t>板條(米)</t>
  </si>
  <si>
    <t>蔬菜炒年糕</t>
  </si>
  <si>
    <t>洋芋燒雞</t>
  </si>
  <si>
    <t>蘿蔔雞湯</t>
  </si>
  <si>
    <t>◎青醬魚丁</t>
  </si>
  <si>
    <t>有機九層塔先進</t>
  </si>
  <si>
    <t>蒜泥先進</t>
  </si>
  <si>
    <t>起司粉1K先進</t>
  </si>
  <si>
    <t>菠菜產銷先進</t>
  </si>
  <si>
    <t>去皮烏魚丁(炸)</t>
  </si>
  <si>
    <t>什錦羹湯</t>
  </si>
  <si>
    <t>洋蔥炒蛋</t>
  </si>
  <si>
    <t>魚丸米粉湯</t>
  </si>
  <si>
    <t>紅燒豆腐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</si>
</sst>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(一)&quot;"/>
    <numFmt numFmtId="177" formatCode="m&quot;月&quot;d&quot;日(二)&quot;"/>
    <numFmt numFmtId="178" formatCode="m&quot;月&quot;d&quot;日(三)&quot;"/>
    <numFmt numFmtId="179" formatCode="m&quot;月&quot;d&quot;日(四)&quot;"/>
    <numFmt numFmtId="180" formatCode="m&quot;月&quot;d&quot;日(五)&quot;"/>
    <numFmt numFmtId="181" formatCode="m/d"/>
    <numFmt numFmtId="182" formatCode="0.0_ "/>
    <numFmt numFmtId="183" formatCode="m&quot;月&quot;d&quot;日&quot;"/>
    <numFmt numFmtId="184" formatCode="0_ "/>
    <numFmt numFmtId="185" formatCode="m&quot;月&quot;d&quot;日(六)&quot;"/>
    <numFmt numFmtId="186" formatCode="[$-404]AM/PM\ hh:mm:ss"/>
  </numFmts>
  <fonts count="179">
    <font>
      <sz val="12"/>
      <name val="新細明體"/>
      <family val="1"/>
    </font>
    <font>
      <sz val="10"/>
      <name val="Arial"/>
      <family val="2"/>
    </font>
    <font>
      <b/>
      <sz val="18"/>
      <name val="Times New Roman"/>
      <family val="1"/>
    </font>
    <font>
      <sz val="20"/>
      <name val="Times New Roman"/>
      <family val="1"/>
    </font>
    <font>
      <sz val="18"/>
      <color indexed="12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4"/>
      <color indexed="12"/>
      <name val="Times New Roman"/>
      <family val="1"/>
    </font>
    <font>
      <sz val="14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6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name val="標楷體"/>
      <family val="4"/>
    </font>
    <font>
      <sz val="12"/>
      <color indexed="12"/>
      <name val="標楷體"/>
      <family val="4"/>
    </font>
    <font>
      <sz val="12"/>
      <color indexed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b/>
      <sz val="20"/>
      <name val="Times New Roman"/>
      <family val="1"/>
    </font>
    <font>
      <b/>
      <sz val="20"/>
      <name val="標楷體"/>
      <family val="4"/>
    </font>
    <font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9"/>
      <name val="新細明體"/>
      <family val="1"/>
    </font>
    <font>
      <sz val="10"/>
      <name val="標楷體"/>
      <family val="4"/>
    </font>
    <font>
      <b/>
      <sz val="13"/>
      <name val="標楷體"/>
      <family val="4"/>
    </font>
    <font>
      <b/>
      <sz val="13"/>
      <name val="Times New Roman"/>
      <family val="1"/>
    </font>
    <font>
      <sz val="13"/>
      <name val="標楷體"/>
      <family val="4"/>
    </font>
    <font>
      <sz val="13"/>
      <name val="Times New Roman"/>
      <family val="1"/>
    </font>
    <font>
      <sz val="13"/>
      <color indexed="8"/>
      <name val="標楷體"/>
      <family val="4"/>
    </font>
    <font>
      <sz val="11"/>
      <color indexed="8"/>
      <name val="細明體"/>
      <family val="3"/>
    </font>
    <font>
      <sz val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標楷體"/>
      <family val="4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細明體"/>
      <family val="3"/>
    </font>
    <font>
      <sz val="10"/>
      <color indexed="8"/>
      <name val="標楷體"/>
      <family val="4"/>
    </font>
    <font>
      <b/>
      <sz val="20"/>
      <color indexed="10"/>
      <name val="標楷體"/>
      <family val="4"/>
    </font>
    <font>
      <sz val="12"/>
      <color indexed="8"/>
      <name val="細明體"/>
      <family val="3"/>
    </font>
    <font>
      <sz val="12"/>
      <color indexed="10"/>
      <name val="標楷體"/>
      <family val="4"/>
    </font>
    <font>
      <sz val="8"/>
      <name val="標楷體"/>
      <family val="4"/>
    </font>
    <font>
      <b/>
      <sz val="16"/>
      <name val="標楷體"/>
      <family val="4"/>
    </font>
    <font>
      <sz val="20"/>
      <name val="標楷體"/>
      <family val="4"/>
    </font>
    <font>
      <sz val="20"/>
      <color indexed="10"/>
      <name val="標楷體"/>
      <family val="4"/>
    </font>
    <font>
      <b/>
      <sz val="18"/>
      <name val="標楷體"/>
      <family val="4"/>
    </font>
    <font>
      <sz val="14"/>
      <name val="標楷體"/>
      <family val="4"/>
    </font>
    <font>
      <b/>
      <sz val="10"/>
      <color indexed="12"/>
      <name val="Times New Roman"/>
      <family val="1"/>
    </font>
    <font>
      <sz val="12"/>
      <name val="細明體"/>
      <family val="3"/>
    </font>
    <font>
      <b/>
      <sz val="12"/>
      <name val="細明體"/>
      <family val="3"/>
    </font>
    <font>
      <b/>
      <sz val="9"/>
      <name val="細明體"/>
      <family val="3"/>
    </font>
    <font>
      <b/>
      <sz val="9"/>
      <name val="Tahoma"/>
      <family val="2"/>
    </font>
    <font>
      <sz val="9"/>
      <name val="Tahoma"/>
      <family val="2"/>
    </font>
    <font>
      <sz val="9"/>
      <name val="細明體"/>
      <family val="3"/>
    </font>
    <font>
      <sz val="8"/>
      <name val="Times New Roman"/>
      <family val="1"/>
    </font>
    <font>
      <sz val="11"/>
      <color indexed="10"/>
      <name val="標楷體"/>
      <family val="4"/>
    </font>
    <font>
      <b/>
      <sz val="60"/>
      <name val="微軟正黑體 Light"/>
      <family val="2"/>
    </font>
    <font>
      <sz val="12"/>
      <name val="微軟正黑體 Light"/>
      <family val="2"/>
    </font>
    <font>
      <sz val="27"/>
      <color indexed="9"/>
      <name val="微軟正黑體 Light"/>
      <family val="2"/>
    </font>
    <font>
      <sz val="27"/>
      <name val="微軟正黑體 Light"/>
      <family val="2"/>
    </font>
    <font>
      <b/>
      <sz val="27"/>
      <name val="微軟正黑體 Light"/>
      <family val="2"/>
    </font>
    <font>
      <b/>
      <sz val="24"/>
      <name val="微軟正黑體 Light"/>
      <family val="2"/>
    </font>
    <font>
      <sz val="24"/>
      <name val="微軟正黑體 Light"/>
      <family val="2"/>
    </font>
    <font>
      <sz val="27"/>
      <color indexed="8"/>
      <name val="微軟正黑體 Light"/>
      <family val="2"/>
    </font>
    <font>
      <sz val="26"/>
      <color indexed="8"/>
      <name val="微軟正黑體 Light"/>
      <family val="2"/>
    </font>
    <font>
      <sz val="24"/>
      <color indexed="8"/>
      <name val="微軟正黑體 Light"/>
      <family val="2"/>
    </font>
    <font>
      <sz val="22"/>
      <name val="微軟正黑體 Light"/>
      <family val="2"/>
    </font>
    <font>
      <sz val="26"/>
      <name val="微軟正黑體 Light"/>
      <family val="2"/>
    </font>
    <font>
      <sz val="16"/>
      <name val="微軟正黑體 Light"/>
      <family val="2"/>
    </font>
    <font>
      <b/>
      <sz val="15"/>
      <color indexed="62"/>
      <name val="微軟正黑體 Light"/>
      <family val="2"/>
    </font>
    <font>
      <b/>
      <sz val="18"/>
      <name val="微軟正黑體 Light"/>
      <family val="2"/>
    </font>
    <font>
      <sz val="8"/>
      <name val="微軟正黑體 Light"/>
      <family val="2"/>
    </font>
    <font>
      <sz val="22"/>
      <color indexed="62"/>
      <name val="微軟正黑體 Light"/>
      <family val="2"/>
    </font>
    <font>
      <sz val="14"/>
      <name val="微軟正黑體 Light"/>
      <family val="2"/>
    </font>
    <font>
      <sz val="18"/>
      <name val="微軟正黑體 Light"/>
      <family val="2"/>
    </font>
    <font>
      <sz val="28"/>
      <name val="微軟正黑體 Light"/>
      <family val="2"/>
    </font>
    <font>
      <b/>
      <sz val="30"/>
      <name val="微軟正黑體 Light"/>
      <family val="2"/>
    </font>
    <font>
      <sz val="30"/>
      <name val="微軟正黑體 Light"/>
      <family val="2"/>
    </font>
    <font>
      <sz val="21"/>
      <name val="微軟正黑體 Light"/>
      <family val="2"/>
    </font>
    <font>
      <sz val="21"/>
      <color indexed="30"/>
      <name val="微軟正黑體 Light"/>
      <family val="2"/>
    </font>
    <font>
      <b/>
      <sz val="21"/>
      <color indexed="30"/>
      <name val="微軟正黑體 Light"/>
      <family val="2"/>
    </font>
    <font>
      <sz val="21"/>
      <color indexed="10"/>
      <name val="微軟正黑體 Light"/>
      <family val="2"/>
    </font>
    <font>
      <b/>
      <sz val="21"/>
      <color indexed="10"/>
      <name val="微軟正黑體 Light"/>
      <family val="2"/>
    </font>
    <font>
      <b/>
      <sz val="20"/>
      <color indexed="62"/>
      <name val="微軟正黑體 Light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59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細明體"/>
      <family val="3"/>
    </font>
    <font>
      <b/>
      <sz val="12"/>
      <color indexed="10"/>
      <name val="標楷體"/>
      <family val="4"/>
    </font>
    <font>
      <sz val="10"/>
      <color indexed="8"/>
      <name val="華康中黑體"/>
      <family val="3"/>
    </font>
    <font>
      <b/>
      <sz val="10"/>
      <color indexed="10"/>
      <name val="標楷體"/>
      <family val="4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標楷體"/>
      <family val="4"/>
    </font>
    <font>
      <sz val="26"/>
      <color indexed="10"/>
      <name val="微軟正黑體 Light"/>
      <family val="2"/>
    </font>
    <font>
      <sz val="27"/>
      <color indexed="10"/>
      <name val="微軟正黑體 Light"/>
      <family val="2"/>
    </font>
    <font>
      <sz val="22"/>
      <color indexed="10"/>
      <name val="微軟正黑體 Light"/>
      <family val="2"/>
    </font>
    <font>
      <sz val="24"/>
      <color indexed="10"/>
      <name val="微軟正黑體 Light"/>
      <family val="2"/>
    </font>
    <font>
      <sz val="12"/>
      <color indexed="18"/>
      <name val="標楷體"/>
      <family val="4"/>
    </font>
    <font>
      <b/>
      <sz val="27"/>
      <color indexed="8"/>
      <name val="微軟正黑體 Light"/>
      <family val="2"/>
    </font>
    <font>
      <sz val="25"/>
      <color indexed="10"/>
      <name val="微軟正黑體 Light"/>
      <family val="2"/>
    </font>
    <font>
      <sz val="36"/>
      <color indexed="8"/>
      <name val="新細明體"/>
      <family val="1"/>
    </font>
    <font>
      <b/>
      <sz val="36"/>
      <color indexed="8"/>
      <name val="新細明體"/>
      <family val="1"/>
    </font>
    <font>
      <b/>
      <sz val="36"/>
      <color indexed="17"/>
      <name val="新細明體"/>
      <family val="1"/>
    </font>
    <font>
      <b/>
      <sz val="36"/>
      <color indexed="17"/>
      <name val="華康標楷W5注音"/>
      <family val="4"/>
    </font>
    <font>
      <b/>
      <sz val="36"/>
      <color indexed="10"/>
      <name val="華康標楷W5注音"/>
      <family val="4"/>
    </font>
    <font>
      <b/>
      <sz val="28"/>
      <color indexed="8"/>
      <name val="華康標楷W5注音"/>
      <family val="4"/>
    </font>
    <font>
      <b/>
      <sz val="28"/>
      <color indexed="8"/>
      <name val="華康標楷W5破音一"/>
      <family val="4"/>
    </font>
    <font>
      <b/>
      <sz val="20"/>
      <color indexed="8"/>
      <name val="華康標楷W5注音"/>
      <family val="4"/>
    </font>
    <font>
      <b/>
      <sz val="20"/>
      <color indexed="8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FF"/>
      <name val="Times New Roman"/>
      <family val="1"/>
    </font>
    <font>
      <sz val="12"/>
      <color rgb="FF0000FF"/>
      <name val="標楷體"/>
      <family val="4"/>
    </font>
    <font>
      <sz val="12"/>
      <color rgb="FF0000FF"/>
      <name val="Times New Roman"/>
      <family val="1"/>
    </font>
    <font>
      <sz val="12"/>
      <color rgb="FFFF0000"/>
      <name val="標楷體"/>
      <family val="4"/>
    </font>
    <font>
      <sz val="12"/>
      <color theme="1"/>
      <name val="標楷體"/>
      <family val="4"/>
    </font>
    <font>
      <sz val="12"/>
      <color theme="1"/>
      <name val="細明體"/>
      <family val="3"/>
    </font>
    <font>
      <b/>
      <sz val="12"/>
      <color theme="1"/>
      <name val="細明體"/>
      <family val="3"/>
    </font>
    <font>
      <b/>
      <sz val="12"/>
      <color rgb="FFFF0000"/>
      <name val="標楷體"/>
      <family val="4"/>
    </font>
    <font>
      <sz val="10"/>
      <color theme="1"/>
      <name val="華康中黑體"/>
      <family val="3"/>
    </font>
    <font>
      <b/>
      <sz val="10"/>
      <color rgb="FFFF0000"/>
      <name val="標楷體"/>
      <family val="4"/>
    </font>
    <font>
      <b/>
      <sz val="16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標楷體"/>
      <family val="4"/>
    </font>
    <font>
      <sz val="27"/>
      <color theme="1"/>
      <name val="微軟正黑體 Light"/>
      <family val="2"/>
    </font>
    <font>
      <sz val="24"/>
      <color theme="1"/>
      <name val="微軟正黑體 Light"/>
      <family val="2"/>
    </font>
    <font>
      <sz val="26"/>
      <color rgb="FFFF0000"/>
      <name val="微軟正黑體 Light"/>
      <family val="2"/>
    </font>
    <font>
      <sz val="27"/>
      <color rgb="FFFF0000"/>
      <name val="微軟正黑體 Light"/>
      <family val="2"/>
    </font>
    <font>
      <sz val="22"/>
      <color rgb="FFFF0000"/>
      <name val="微軟正黑體 Light"/>
      <family val="2"/>
    </font>
    <font>
      <sz val="24"/>
      <color rgb="FFFF0000"/>
      <name val="微軟正黑體 Light"/>
      <family val="2"/>
    </font>
    <font>
      <sz val="12"/>
      <color rgb="FF000066"/>
      <name val="標楷體"/>
      <family val="4"/>
    </font>
    <font>
      <sz val="12"/>
      <color rgb="FF000000"/>
      <name val="新細明體"/>
      <family val="1"/>
    </font>
    <font>
      <sz val="13"/>
      <color theme="1"/>
      <name val="標楷體"/>
      <family val="4"/>
    </font>
    <font>
      <sz val="12"/>
      <color rgb="FF000000"/>
      <name val="細明體"/>
      <family val="3"/>
    </font>
    <font>
      <sz val="25"/>
      <color rgb="FFFF0000"/>
      <name val="微軟正黑體 Light"/>
      <family val="2"/>
    </font>
    <font>
      <b/>
      <sz val="20"/>
      <color rgb="FF7030A0"/>
      <name val="微軟正黑體 Light"/>
      <family val="2"/>
    </font>
    <font>
      <b/>
      <sz val="27"/>
      <color theme="1"/>
      <name val="微軟正黑體 Light"/>
      <family val="2"/>
    </font>
    <font>
      <b/>
      <sz val="8"/>
      <name val="新細明體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FD8E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1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9"/>
      </left>
      <right/>
      <top style="medium"/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indexed="59"/>
      </left>
      <right/>
      <top style="thin">
        <color indexed="59"/>
      </top>
      <bottom style="medium"/>
    </border>
    <border>
      <left style="thin">
        <color indexed="59"/>
      </left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>
        <color indexed="63"/>
      </right>
      <top style="thin"/>
      <bottom style="medium"/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>
        <color indexed="59"/>
      </right>
      <top style="thin"/>
      <bottom style="thin">
        <color indexed="59"/>
      </bottom>
    </border>
    <border>
      <left style="medium"/>
      <right style="thin"/>
      <top>
        <color indexed="63"/>
      </top>
      <bottom style="thin"/>
    </border>
    <border>
      <left/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thin">
        <color indexed="59"/>
      </bottom>
    </border>
    <border>
      <left/>
      <right style="thin"/>
      <top style="thin"/>
      <bottom style="thin">
        <color indexed="59"/>
      </bottom>
    </border>
    <border>
      <left/>
      <right style="thin"/>
      <top style="thin">
        <color indexed="59"/>
      </top>
      <bottom style="thin">
        <color indexed="59"/>
      </bottom>
    </border>
    <border>
      <left/>
      <right/>
      <top/>
      <bottom style="thin"/>
    </border>
    <border>
      <left style="thin"/>
      <right/>
      <top>
        <color indexed="63"/>
      </top>
      <bottom style="thin"/>
    </border>
    <border>
      <left style="medium"/>
      <right/>
      <top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/>
      <right>
        <color indexed="63"/>
      </right>
      <top style="thin">
        <color indexed="59"/>
      </top>
      <bottom style="thin"/>
    </border>
    <border>
      <left>
        <color indexed="63"/>
      </left>
      <right>
        <color indexed="63"/>
      </right>
      <top style="thin">
        <color indexed="59"/>
      </top>
      <bottom style="thin"/>
    </border>
    <border>
      <left style="thin"/>
      <right style="thin">
        <color indexed="59"/>
      </right>
      <top style="thin"/>
      <bottom style="thin">
        <color indexed="59"/>
      </bottom>
    </border>
    <border>
      <left style="thin">
        <color indexed="59"/>
      </left>
      <right style="thin">
        <color indexed="59"/>
      </right>
      <top style="thin"/>
      <bottom style="thin">
        <color indexed="59"/>
      </bottom>
    </border>
    <border>
      <left style="thin"/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 style="thin"/>
      <top>
        <color indexed="63"/>
      </top>
      <bottom style="thin">
        <color indexed="59"/>
      </bottom>
    </border>
    <border>
      <left style="thin"/>
      <right style="thin">
        <color indexed="59"/>
      </right>
      <top>
        <color indexed="63"/>
      </top>
      <bottom/>
    </border>
    <border>
      <left>
        <color indexed="63"/>
      </left>
      <right style="thin">
        <color indexed="59"/>
      </right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>
        <color indexed="59"/>
      </right>
      <top style="thin"/>
      <bottom>
        <color indexed="63"/>
      </bottom>
    </border>
    <border>
      <left style="thin">
        <color indexed="59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59"/>
      </right>
      <top style="thin"/>
      <bottom>
        <color indexed="63"/>
      </bottom>
    </border>
    <border>
      <left style="thin"/>
      <right style="thin"/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/>
      <right/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>
        <color indexed="59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>
        <color indexed="59"/>
      </top>
      <bottom style="thin"/>
    </border>
    <border>
      <left style="thin">
        <color indexed="59"/>
      </left>
      <right/>
      <top style="thin"/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thin"/>
      <right style="thin">
        <color indexed="59"/>
      </right>
      <top style="medium"/>
      <bottom/>
    </border>
    <border>
      <left style="thin">
        <color indexed="59"/>
      </left>
      <right style="thin"/>
      <top style="medium"/>
      <bottom/>
    </border>
    <border>
      <left style="thin"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/>
      <top style="thin"/>
      <bottom style="thin">
        <color indexed="59"/>
      </bottom>
    </border>
    <border>
      <left/>
      <right/>
      <top style="medium"/>
      <bottom style="thin">
        <color indexed="59"/>
      </bottom>
    </border>
    <border>
      <left/>
      <right style="thin"/>
      <top style="medium"/>
      <bottom style="thin">
        <color indexed="59"/>
      </bottom>
    </border>
    <border>
      <left>
        <color indexed="63"/>
      </left>
      <right style="thin">
        <color indexed="59"/>
      </right>
      <top style="medium"/>
      <bottom style="thin">
        <color indexed="59"/>
      </bottom>
    </border>
    <border>
      <left/>
      <right style="thin">
        <color indexed="59"/>
      </right>
      <top style="thin">
        <color indexed="59"/>
      </top>
      <bottom style="medium"/>
    </border>
    <border>
      <left style="medium"/>
      <right style="thin">
        <color indexed="59"/>
      </right>
      <top style="medium"/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medium"/>
    </border>
    <border>
      <left/>
      <right style="medium"/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medium"/>
      <bottom>
        <color indexed="63"/>
      </bottom>
    </border>
    <border>
      <left style="thin">
        <color indexed="59"/>
      </left>
      <right style="thin">
        <color indexed="59"/>
      </right>
      <top style="medium"/>
      <bottom/>
    </border>
    <border>
      <left/>
      <right/>
      <top style="thin">
        <color indexed="59"/>
      </top>
      <bottom style="medium"/>
    </border>
    <border>
      <left/>
      <right style="medium"/>
      <top style="thin">
        <color indexed="59"/>
      </top>
      <bottom style="medium"/>
    </border>
    <border>
      <left/>
      <right style="medium"/>
      <top style="medium"/>
      <bottom style="thin">
        <color indexed="59"/>
      </bottom>
    </border>
    <border>
      <left>
        <color indexed="63"/>
      </left>
      <right style="thin"/>
      <top style="thin">
        <color indexed="59"/>
      </top>
      <bottom style="medium"/>
    </border>
    <border>
      <left>
        <color indexed="63"/>
      </left>
      <right style="thin"/>
      <top style="thin">
        <color indexed="59"/>
      </top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 style="thin">
        <color indexed="59"/>
      </left>
      <right style="medium"/>
      <top style="medium"/>
      <bottom/>
    </border>
    <border>
      <left style="thin">
        <color indexed="59"/>
      </left>
      <right style="thin">
        <color indexed="63"/>
      </right>
      <top style="thin"/>
      <bottom style="thin">
        <color indexed="59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3" fillId="2" borderId="0" applyNumberFormat="0" applyBorder="0" applyAlignment="0" applyProtection="0"/>
    <xf numFmtId="0" fontId="133" fillId="3" borderId="0" applyNumberFormat="0" applyBorder="0" applyAlignment="0" applyProtection="0"/>
    <xf numFmtId="0" fontId="133" fillId="4" borderId="0" applyNumberFormat="0" applyBorder="0" applyAlignment="0" applyProtection="0"/>
    <xf numFmtId="0" fontId="133" fillId="5" borderId="0" applyNumberFormat="0" applyBorder="0" applyAlignment="0" applyProtection="0"/>
    <xf numFmtId="0" fontId="133" fillId="6" borderId="0" applyNumberFormat="0" applyBorder="0" applyAlignment="0" applyProtection="0"/>
    <xf numFmtId="0" fontId="133" fillId="7" borderId="0" applyNumberFormat="0" applyBorder="0" applyAlignment="0" applyProtection="0"/>
    <xf numFmtId="0" fontId="133" fillId="8" borderId="0" applyNumberFormat="0" applyBorder="0" applyAlignment="0" applyProtection="0"/>
    <xf numFmtId="0" fontId="133" fillId="9" borderId="0" applyNumberFormat="0" applyBorder="0" applyAlignment="0" applyProtection="0"/>
    <xf numFmtId="0" fontId="133" fillId="10" borderId="0" applyNumberFormat="0" applyBorder="0" applyAlignment="0" applyProtection="0"/>
    <xf numFmtId="0" fontId="133" fillId="11" borderId="0" applyNumberFormat="0" applyBorder="0" applyAlignment="0" applyProtection="0"/>
    <xf numFmtId="0" fontId="133" fillId="12" borderId="0" applyNumberFormat="0" applyBorder="0" applyAlignment="0" applyProtection="0"/>
    <xf numFmtId="0" fontId="133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5" borderId="0" applyNumberFormat="0" applyBorder="0" applyAlignment="0" applyProtection="0"/>
    <xf numFmtId="0" fontId="134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35" fillId="0" borderId="0" applyNumberFormat="0" applyFill="0" applyBorder="0" applyAlignment="0" applyProtection="0"/>
    <xf numFmtId="0" fontId="136" fillId="20" borderId="0" applyNumberFormat="0" applyBorder="0" applyAlignment="0" applyProtection="0"/>
    <xf numFmtId="0" fontId="137" fillId="0" borderId="1" applyNumberFormat="0" applyFill="0" applyAlignment="0" applyProtection="0"/>
    <xf numFmtId="0" fontId="138" fillId="21" borderId="0" applyNumberFormat="0" applyBorder="0" applyAlignment="0" applyProtection="0"/>
    <xf numFmtId="9" fontId="1" fillId="0" borderId="0" applyFill="0" applyBorder="0" applyAlignment="0" applyProtection="0"/>
    <xf numFmtId="0" fontId="139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0" fillId="0" borderId="3" applyNumberFormat="0" applyFill="0" applyAlignment="0" applyProtection="0"/>
    <xf numFmtId="0" fontId="0" fillId="23" borderId="4" applyNumberFormat="0" applyFont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34" fillId="24" borderId="0" applyNumberFormat="0" applyBorder="0" applyAlignment="0" applyProtection="0"/>
    <xf numFmtId="0" fontId="134" fillId="25" borderId="0" applyNumberFormat="0" applyBorder="0" applyAlignment="0" applyProtection="0"/>
    <xf numFmtId="0" fontId="134" fillId="26" borderId="0" applyNumberFormat="0" applyBorder="0" applyAlignment="0" applyProtection="0"/>
    <xf numFmtId="0" fontId="134" fillId="27" borderId="0" applyNumberFormat="0" applyBorder="0" applyAlignment="0" applyProtection="0"/>
    <xf numFmtId="0" fontId="134" fillId="28" borderId="0" applyNumberFormat="0" applyBorder="0" applyAlignment="0" applyProtection="0"/>
    <xf numFmtId="0" fontId="134" fillId="29" borderId="0" applyNumberFormat="0" applyBorder="0" applyAlignment="0" applyProtection="0"/>
    <xf numFmtId="0" fontId="143" fillId="0" borderId="0" applyNumberFormat="0" applyFill="0" applyBorder="0" applyAlignment="0" applyProtection="0"/>
    <xf numFmtId="0" fontId="144" fillId="0" borderId="5" applyNumberFormat="0" applyFill="0" applyAlignment="0" applyProtection="0"/>
    <xf numFmtId="0" fontId="145" fillId="0" borderId="6" applyNumberFormat="0" applyFill="0" applyAlignment="0" applyProtection="0"/>
    <xf numFmtId="0" fontId="146" fillId="0" borderId="7" applyNumberFormat="0" applyFill="0" applyAlignment="0" applyProtection="0"/>
    <xf numFmtId="0" fontId="146" fillId="0" borderId="0" applyNumberFormat="0" applyFill="0" applyBorder="0" applyAlignment="0" applyProtection="0"/>
    <xf numFmtId="0" fontId="147" fillId="30" borderId="2" applyNumberFormat="0" applyAlignment="0" applyProtection="0"/>
    <xf numFmtId="0" fontId="148" fillId="22" borderId="8" applyNumberFormat="0" applyAlignment="0" applyProtection="0"/>
    <xf numFmtId="0" fontId="149" fillId="31" borderId="9" applyNumberFormat="0" applyAlignment="0" applyProtection="0"/>
    <xf numFmtId="0" fontId="150" fillId="32" borderId="0" applyNumberFormat="0" applyBorder="0" applyAlignment="0" applyProtection="0"/>
    <xf numFmtId="0" fontId="151" fillId="0" borderId="0" applyNumberFormat="0" applyFill="0" applyBorder="0" applyAlignment="0" applyProtection="0"/>
  </cellStyleXfs>
  <cellXfs count="75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82" fontId="10" fillId="0" borderId="0" xfId="0" applyNumberFormat="1" applyFont="1" applyFill="1" applyAlignment="1">
      <alignment horizontal="center" vertical="center"/>
    </xf>
    <xf numFmtId="182" fontId="12" fillId="0" borderId="0" xfId="0" applyNumberFormat="1" applyFont="1" applyFill="1" applyAlignment="1">
      <alignment horizontal="center" vertical="center"/>
    </xf>
    <xf numFmtId="182" fontId="18" fillId="0" borderId="0" xfId="0" applyNumberFormat="1" applyFont="1" applyFill="1" applyAlignment="1">
      <alignment horizontal="center" vertical="center"/>
    </xf>
    <xf numFmtId="182" fontId="12" fillId="0" borderId="0" xfId="0" applyNumberFormat="1" applyFont="1" applyFill="1" applyBorder="1" applyAlignment="1">
      <alignment horizontal="center" vertical="center"/>
    </xf>
    <xf numFmtId="182" fontId="8" fillId="0" borderId="0" xfId="0" applyNumberFormat="1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31" fillId="33" borderId="10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vertical="center"/>
    </xf>
    <xf numFmtId="0" fontId="12" fillId="33" borderId="1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1" fillId="33" borderId="14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4" fillId="0" borderId="15" xfId="0" applyFont="1" applyBorder="1" applyAlignment="1">
      <alignment horizontal="left" vertical="center"/>
    </xf>
    <xf numFmtId="0" fontId="34" fillId="0" borderId="16" xfId="0" applyFont="1" applyBorder="1" applyAlignment="1">
      <alignment horizontal="left" vertical="center"/>
    </xf>
    <xf numFmtId="0" fontId="35" fillId="0" borderId="17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4" fillId="0" borderId="18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15" fillId="0" borderId="20" xfId="0" applyFont="1" applyFill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34" fillId="0" borderId="17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18" xfId="0" applyFont="1" applyBorder="1" applyAlignment="1">
      <alignment horizontal="left" vertical="center"/>
    </xf>
    <xf numFmtId="0" fontId="34" fillId="0" borderId="17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34" fillId="0" borderId="0" xfId="33" applyNumberFormat="1" applyFont="1" applyFill="1" applyBorder="1" applyAlignment="1">
      <alignment horizontal="center" vertical="center"/>
      <protection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4" fillId="0" borderId="18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182" fontId="18" fillId="0" borderId="0" xfId="33" applyNumberFormat="1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8" fillId="0" borderId="0" xfId="33" applyNumberFormat="1" applyFont="1" applyFill="1" applyBorder="1" applyAlignment="1">
      <alignment horizontal="center" vertical="center"/>
      <protection/>
    </xf>
    <xf numFmtId="0" fontId="8" fillId="0" borderId="17" xfId="0" applyFont="1" applyBorder="1" applyAlignment="1">
      <alignment horizontal="center" vertical="center"/>
    </xf>
    <xf numFmtId="0" fontId="8" fillId="0" borderId="17" xfId="33" applyFont="1" applyFill="1" applyBorder="1" applyAlignment="1">
      <alignment horizontal="center" vertical="center" wrapText="1" readingOrder="1"/>
      <protection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2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82" fontId="12" fillId="0" borderId="0" xfId="33" applyNumberFormat="1" applyFont="1" applyFill="1" applyBorder="1" applyAlignment="1">
      <alignment horizontal="right" vertical="center"/>
      <protection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1" fillId="0" borderId="10" xfId="0" applyFont="1" applyFill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15" fillId="0" borderId="29" xfId="0" applyFont="1" applyFill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15" fillId="0" borderId="20" xfId="33" applyFont="1" applyBorder="1" applyAlignment="1">
      <alignment horizontal="center" vertical="center"/>
      <protection/>
    </xf>
    <xf numFmtId="0" fontId="18" fillId="0" borderId="20" xfId="33" applyFont="1" applyBorder="1" applyAlignment="1">
      <alignment horizontal="center" vertical="center"/>
      <protection/>
    </xf>
    <xf numFmtId="0" fontId="43" fillId="0" borderId="17" xfId="33" applyFont="1" applyFill="1" applyBorder="1" applyAlignment="1">
      <alignment horizontal="center" vertical="center" wrapText="1" readingOrder="1"/>
      <protection/>
    </xf>
    <xf numFmtId="0" fontId="44" fillId="0" borderId="29" xfId="0" applyFont="1" applyFill="1" applyBorder="1" applyAlignment="1">
      <alignment horizontal="right" vertical="center"/>
    </xf>
    <xf numFmtId="0" fontId="15" fillId="0" borderId="19" xfId="0" applyFont="1" applyBorder="1" applyAlignment="1">
      <alignment horizontal="right" vertical="center"/>
    </xf>
    <xf numFmtId="0" fontId="15" fillId="0" borderId="20" xfId="0" applyFont="1" applyBorder="1" applyAlignment="1">
      <alignment horizontal="right"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10" xfId="48" applyFont="1" applyFill="1" applyBorder="1" applyAlignment="1">
      <alignment horizontal="center" vertical="center"/>
      <protection/>
    </xf>
    <xf numFmtId="0" fontId="15" fillId="0" borderId="19" xfId="48" applyFont="1" applyFill="1" applyBorder="1" applyAlignment="1">
      <alignment horizontal="center" vertical="center"/>
      <protection/>
    </xf>
    <xf numFmtId="0" fontId="15" fillId="0" borderId="10" xfId="0" applyFont="1" applyFill="1" applyBorder="1" applyAlignment="1">
      <alignment horizontal="center" vertical="top" wrapText="1"/>
    </xf>
    <xf numFmtId="0" fontId="15" fillId="0" borderId="19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/>
    </xf>
    <xf numFmtId="0" fontId="15" fillId="35" borderId="29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/>
    </xf>
    <xf numFmtId="0" fontId="21" fillId="34" borderId="35" xfId="42" applyFont="1" applyFill="1" applyBorder="1" applyAlignment="1">
      <alignment horizontal="center" vertical="center"/>
      <protection/>
    </xf>
    <xf numFmtId="0" fontId="21" fillId="34" borderId="36" xfId="42" applyFont="1" applyFill="1" applyBorder="1" applyAlignment="1">
      <alignment horizontal="center" vertical="center"/>
      <protection/>
    </xf>
    <xf numFmtId="0" fontId="14" fillId="34" borderId="37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0" fontId="23" fillId="34" borderId="36" xfId="42" applyFont="1" applyFill="1" applyBorder="1" applyAlignment="1">
      <alignment horizontal="center" vertical="center"/>
      <protection/>
    </xf>
    <xf numFmtId="0" fontId="22" fillId="34" borderId="37" xfId="42" applyFont="1" applyFill="1" applyBorder="1" applyAlignment="1">
      <alignment horizontal="center" vertical="center"/>
      <protection/>
    </xf>
    <xf numFmtId="0" fontId="23" fillId="34" borderId="39" xfId="42" applyFont="1" applyFill="1" applyBorder="1" applyAlignment="1">
      <alignment horizontal="center" vertical="center"/>
      <protection/>
    </xf>
    <xf numFmtId="0" fontId="14" fillId="34" borderId="40" xfId="0" applyFont="1" applyFill="1" applyBorder="1" applyAlignment="1">
      <alignment horizontal="center" vertical="center"/>
    </xf>
    <xf numFmtId="0" fontId="14" fillId="34" borderId="41" xfId="0" applyFont="1" applyFill="1" applyBorder="1" applyAlignment="1">
      <alignment horizontal="center" vertical="center"/>
    </xf>
    <xf numFmtId="0" fontId="12" fillId="34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12" fillId="0" borderId="43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 wrapText="1"/>
    </xf>
    <xf numFmtId="0" fontId="14" fillId="34" borderId="4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36" borderId="33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6" fillId="0" borderId="27" xfId="0" applyFont="1" applyBorder="1" applyAlignment="1">
      <alignment vertical="center"/>
    </xf>
    <xf numFmtId="176" fontId="152" fillId="0" borderId="27" xfId="0" applyNumberFormat="1" applyFont="1" applyFill="1" applyBorder="1" applyAlignment="1">
      <alignment vertical="center"/>
    </xf>
    <xf numFmtId="177" fontId="152" fillId="0" borderId="27" xfId="0" applyNumberFormat="1" applyFont="1" applyFill="1" applyBorder="1" applyAlignment="1">
      <alignment vertical="center"/>
    </xf>
    <xf numFmtId="178" fontId="152" fillId="0" borderId="27" xfId="0" applyNumberFormat="1" applyFont="1" applyFill="1" applyBorder="1" applyAlignment="1">
      <alignment vertical="center"/>
    </xf>
    <xf numFmtId="179" fontId="152" fillId="0" borderId="27" xfId="0" applyNumberFormat="1" applyFont="1" applyFill="1" applyBorder="1" applyAlignment="1">
      <alignment vertical="center"/>
    </xf>
    <xf numFmtId="180" fontId="152" fillId="0" borderId="34" xfId="0" applyNumberFormat="1" applyFont="1" applyFill="1" applyBorder="1" applyAlignment="1">
      <alignment vertical="center"/>
    </xf>
    <xf numFmtId="180" fontId="12" fillId="0" borderId="34" xfId="0" applyNumberFormat="1" applyFont="1" applyFill="1" applyBorder="1" applyAlignment="1">
      <alignment vertical="center"/>
    </xf>
    <xf numFmtId="0" fontId="15" fillId="0" borderId="36" xfId="0" applyFont="1" applyFill="1" applyBorder="1" applyAlignment="1">
      <alignment horizontal="center" vertical="center"/>
    </xf>
    <xf numFmtId="0" fontId="153" fillId="0" borderId="27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53" fillId="0" borderId="34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54" fillId="0" borderId="27" xfId="0" applyFont="1" applyFill="1" applyBorder="1" applyAlignment="1">
      <alignment vertical="center"/>
    </xf>
    <xf numFmtId="0" fontId="154" fillId="0" borderId="27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54" fillId="0" borderId="34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9" fillId="36" borderId="33" xfId="0" applyFont="1" applyFill="1" applyBorder="1" applyAlignment="1">
      <alignment horizontal="center" vertical="center"/>
    </xf>
    <xf numFmtId="0" fontId="18" fillId="36" borderId="32" xfId="0" applyFont="1" applyFill="1" applyBorder="1" applyAlignment="1">
      <alignment horizontal="center" vertical="center"/>
    </xf>
    <xf numFmtId="0" fontId="46" fillId="36" borderId="33" xfId="0" applyFont="1" applyFill="1" applyBorder="1" applyAlignment="1">
      <alignment horizontal="center" vertical="center"/>
    </xf>
    <xf numFmtId="0" fontId="15" fillId="36" borderId="33" xfId="0" applyFont="1" applyFill="1" applyBorder="1" applyAlignment="1">
      <alignment horizontal="center" vertical="center" wrapText="1"/>
    </xf>
    <xf numFmtId="0" fontId="19" fillId="36" borderId="34" xfId="0" applyFont="1" applyFill="1" applyBorder="1" applyAlignment="1">
      <alignment horizontal="center" vertical="center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/>
    </xf>
    <xf numFmtId="0" fontId="46" fillId="36" borderId="34" xfId="0" applyFont="1" applyFill="1" applyBorder="1" applyAlignment="1">
      <alignment horizontal="center" vertical="center"/>
    </xf>
    <xf numFmtId="0" fontId="15" fillId="36" borderId="47" xfId="0" applyFont="1" applyFill="1" applyBorder="1" applyAlignment="1">
      <alignment horizontal="center" vertical="center"/>
    </xf>
    <xf numFmtId="0" fontId="17" fillId="36" borderId="2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36" borderId="15" xfId="0" applyFont="1" applyFill="1" applyBorder="1" applyAlignment="1">
      <alignment horizontal="center" vertical="center" wrapText="1"/>
    </xf>
    <xf numFmtId="0" fontId="12" fillId="36" borderId="15" xfId="0" applyFont="1" applyFill="1" applyBorder="1" applyAlignment="1">
      <alignment vertical="center"/>
    </xf>
    <xf numFmtId="0" fontId="18" fillId="36" borderId="15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vertical="center"/>
    </xf>
    <xf numFmtId="0" fontId="12" fillId="36" borderId="48" xfId="0" applyFont="1" applyFill="1" applyBorder="1" applyAlignment="1">
      <alignment vertical="center"/>
    </xf>
    <xf numFmtId="0" fontId="14" fillId="0" borderId="34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6" fontId="12" fillId="0" borderId="49" xfId="0" applyNumberFormat="1" applyFont="1" applyFill="1" applyBorder="1" applyAlignment="1">
      <alignment vertical="center"/>
    </xf>
    <xf numFmtId="177" fontId="12" fillId="0" borderId="49" xfId="0" applyNumberFormat="1" applyFont="1" applyFill="1" applyBorder="1" applyAlignment="1">
      <alignment vertical="center"/>
    </xf>
    <xf numFmtId="178" fontId="12" fillId="0" borderId="49" xfId="0" applyNumberFormat="1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5" fillId="0" borderId="50" xfId="0" applyFont="1" applyBorder="1" applyAlignment="1">
      <alignment horizontal="right" vertical="center"/>
    </xf>
    <xf numFmtId="0" fontId="18" fillId="0" borderId="33" xfId="0" applyFont="1" applyFill="1" applyBorder="1" applyAlignment="1">
      <alignment horizontal="center" vertical="center"/>
    </xf>
    <xf numFmtId="0" fontId="155" fillId="36" borderId="47" xfId="0" applyFont="1" applyFill="1" applyBorder="1" applyAlignment="1">
      <alignment horizontal="center" vertical="center" wrapText="1"/>
    </xf>
    <xf numFmtId="0" fontId="155" fillId="36" borderId="33" xfId="0" applyFont="1" applyFill="1" applyBorder="1" applyAlignment="1">
      <alignment horizontal="center" vertical="center" wrapText="1"/>
    </xf>
    <xf numFmtId="0" fontId="156" fillId="36" borderId="33" xfId="0" applyFont="1" applyFill="1" applyBorder="1" applyAlignment="1">
      <alignment horizontal="left" vertical="center" wrapText="1"/>
    </xf>
    <xf numFmtId="0" fontId="156" fillId="36" borderId="33" xfId="0" applyFont="1" applyFill="1" applyBorder="1" applyAlignment="1">
      <alignment horizontal="center" vertical="center" wrapText="1"/>
    </xf>
    <xf numFmtId="0" fontId="157" fillId="36" borderId="33" xfId="0" applyFont="1" applyFill="1" applyBorder="1" applyAlignment="1">
      <alignment horizontal="center" vertical="center"/>
    </xf>
    <xf numFmtId="0" fontId="154" fillId="0" borderId="27" xfId="0" applyFont="1" applyBorder="1" applyAlignment="1">
      <alignment horizontal="center" vertical="center"/>
    </xf>
    <xf numFmtId="0" fontId="158" fillId="36" borderId="34" xfId="0" applyFont="1" applyFill="1" applyBorder="1" applyAlignment="1">
      <alignment vertical="center"/>
    </xf>
    <xf numFmtId="0" fontId="156" fillId="0" borderId="1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2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/>
    </xf>
    <xf numFmtId="182" fontId="11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right" vertical="center"/>
    </xf>
    <xf numFmtId="0" fontId="51" fillId="0" borderId="0" xfId="0" applyFont="1" applyFill="1" applyAlignment="1">
      <alignment horizontal="right" vertical="center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3" xfId="45" applyFont="1" applyFill="1" applyBorder="1" applyAlignment="1">
      <alignment horizontal="center" vertical="center"/>
      <protection/>
    </xf>
    <xf numFmtId="0" fontId="20" fillId="36" borderId="34" xfId="0" applyFont="1" applyFill="1" applyBorder="1" applyAlignment="1">
      <alignment horizontal="center" vertical="center"/>
    </xf>
    <xf numFmtId="0" fontId="159" fillId="36" borderId="33" xfId="0" applyFont="1" applyFill="1" applyBorder="1" applyAlignment="1">
      <alignment horizontal="center" vertical="center" wrapText="1"/>
    </xf>
    <xf numFmtId="0" fontId="54" fillId="0" borderId="52" xfId="0" applyFont="1" applyBorder="1" applyAlignment="1">
      <alignment vertical="center"/>
    </xf>
    <xf numFmtId="0" fontId="55" fillId="0" borderId="34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 shrinkToFit="1"/>
    </xf>
    <xf numFmtId="0" fontId="47" fillId="0" borderId="33" xfId="48" applyFont="1" applyFill="1" applyBorder="1" applyAlignment="1">
      <alignment horizontal="center" vertical="center"/>
      <protection/>
    </xf>
    <xf numFmtId="0" fontId="18" fillId="0" borderId="33" xfId="33" applyFont="1" applyFill="1" applyBorder="1" applyAlignment="1">
      <alignment horizontal="center" vertical="center"/>
      <protection/>
    </xf>
    <xf numFmtId="0" fontId="47" fillId="0" borderId="47" xfId="0" applyFont="1" applyFill="1" applyBorder="1" applyAlignment="1">
      <alignment horizontal="center" vertical="center" wrapText="1"/>
    </xf>
    <xf numFmtId="0" fontId="15" fillId="36" borderId="33" xfId="46" applyFont="1" applyFill="1" applyBorder="1" applyAlignment="1">
      <alignment horizontal="center" vertical="center"/>
      <protection/>
    </xf>
    <xf numFmtId="0" fontId="11" fillId="0" borderId="33" xfId="0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right" vertical="center" wrapText="1"/>
    </xf>
    <xf numFmtId="0" fontId="160" fillId="0" borderId="19" xfId="0" applyFont="1" applyBorder="1" applyAlignment="1">
      <alignment vertical="center"/>
    </xf>
    <xf numFmtId="0" fontId="46" fillId="0" borderId="34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80" fontId="14" fillId="0" borderId="53" xfId="0" applyNumberFormat="1" applyFont="1" applyFill="1" applyBorder="1" applyAlignment="1">
      <alignment vertical="center"/>
    </xf>
    <xf numFmtId="180" fontId="12" fillId="0" borderId="54" xfId="0" applyNumberFormat="1" applyFont="1" applyFill="1" applyBorder="1" applyAlignment="1">
      <alignment vertical="center"/>
    </xf>
    <xf numFmtId="0" fontId="12" fillId="0" borderId="46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vertical="center"/>
    </xf>
    <xf numFmtId="0" fontId="18" fillId="36" borderId="55" xfId="0" applyFont="1" applyFill="1" applyBorder="1" applyAlignment="1">
      <alignment horizontal="center" vertical="center"/>
    </xf>
    <xf numFmtId="0" fontId="15" fillId="36" borderId="34" xfId="0" applyFont="1" applyFill="1" applyBorder="1" applyAlignment="1">
      <alignment horizontal="center" vertical="center"/>
    </xf>
    <xf numFmtId="0" fontId="161" fillId="0" borderId="37" xfId="0" applyFont="1" applyFill="1" applyBorder="1" applyAlignment="1">
      <alignment vertical="center"/>
    </xf>
    <xf numFmtId="0" fontId="161" fillId="0" borderId="0" xfId="0" applyFont="1" applyFill="1" applyBorder="1" applyAlignment="1">
      <alignment vertical="center"/>
    </xf>
    <xf numFmtId="0" fontId="161" fillId="0" borderId="38" xfId="0" applyFont="1" applyFill="1" applyBorder="1" applyAlignment="1">
      <alignment vertical="center"/>
    </xf>
    <xf numFmtId="0" fontId="161" fillId="0" borderId="41" xfId="0" applyFont="1" applyFill="1" applyBorder="1" applyAlignment="1">
      <alignment vertical="center"/>
    </xf>
    <xf numFmtId="0" fontId="161" fillId="0" borderId="25" xfId="0" applyFont="1" applyFill="1" applyBorder="1" applyAlignment="1">
      <alignment vertical="center"/>
    </xf>
    <xf numFmtId="0" fontId="161" fillId="0" borderId="42" xfId="0" applyFont="1" applyFill="1" applyBorder="1" applyAlignment="1">
      <alignment vertical="center"/>
    </xf>
    <xf numFmtId="0" fontId="17" fillId="36" borderId="52" xfId="0" applyFont="1" applyFill="1" applyBorder="1" applyAlignment="1">
      <alignment horizontal="center" vertical="center"/>
    </xf>
    <xf numFmtId="0" fontId="23" fillId="37" borderId="36" xfId="42" applyFont="1" applyFill="1" applyBorder="1" applyAlignment="1">
      <alignment horizontal="center" vertical="center"/>
      <protection/>
    </xf>
    <xf numFmtId="0" fontId="14" fillId="37" borderId="0" xfId="0" applyFont="1" applyFill="1" applyBorder="1" applyAlignment="1">
      <alignment horizontal="center" vertical="center"/>
    </xf>
    <xf numFmtId="0" fontId="12" fillId="37" borderId="18" xfId="0" applyFont="1" applyFill="1" applyBorder="1" applyAlignment="1">
      <alignment horizontal="center" vertical="center"/>
    </xf>
    <xf numFmtId="0" fontId="14" fillId="37" borderId="25" xfId="0" applyFont="1" applyFill="1" applyBorder="1" applyAlignment="1">
      <alignment horizontal="center" vertical="center"/>
    </xf>
    <xf numFmtId="0" fontId="12" fillId="37" borderId="21" xfId="0" applyFont="1" applyFill="1" applyBorder="1" applyAlignment="1">
      <alignment horizontal="center" vertical="center"/>
    </xf>
    <xf numFmtId="0" fontId="162" fillId="0" borderId="0" xfId="0" applyFont="1" applyBorder="1" applyAlignment="1">
      <alignment vertical="center"/>
    </xf>
    <xf numFmtId="0" fontId="15" fillId="36" borderId="29" xfId="0" applyFont="1" applyFill="1" applyBorder="1" applyAlignment="1">
      <alignment horizontal="center" vertical="center" wrapText="1"/>
    </xf>
    <xf numFmtId="0" fontId="156" fillId="0" borderId="19" xfId="0" applyFont="1" applyBorder="1" applyAlignment="1">
      <alignment horizontal="center" vertical="center"/>
    </xf>
    <xf numFmtId="0" fontId="15" fillId="36" borderId="29" xfId="0" applyFont="1" applyFill="1" applyBorder="1" applyAlignment="1">
      <alignment horizontal="center" vertical="center"/>
    </xf>
    <xf numFmtId="0" fontId="19" fillId="36" borderId="15" xfId="0" applyFont="1" applyFill="1" applyBorder="1" applyAlignment="1">
      <alignment horizontal="center" vertical="center"/>
    </xf>
    <xf numFmtId="0" fontId="18" fillId="36" borderId="51" xfId="0" applyFont="1" applyFill="1" applyBorder="1" applyAlignment="1">
      <alignment horizontal="center" vertical="center"/>
    </xf>
    <xf numFmtId="0" fontId="161" fillId="0" borderId="52" xfId="0" applyFont="1" applyFill="1" applyBorder="1" applyAlignment="1">
      <alignment vertical="center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 wrapText="1"/>
    </xf>
    <xf numFmtId="0" fontId="154" fillId="0" borderId="34" xfId="0" applyFont="1" applyBorder="1" applyAlignment="1">
      <alignment horizontal="center" vertical="center"/>
    </xf>
    <xf numFmtId="0" fontId="163" fillId="36" borderId="33" xfId="0" applyFont="1" applyFill="1" applyBorder="1" applyAlignment="1">
      <alignment horizontal="center" vertical="center"/>
    </xf>
    <xf numFmtId="0" fontId="30" fillId="0" borderId="27" xfId="0" applyFont="1" applyBorder="1" applyAlignment="1">
      <alignment horizontal="center" vertical="top"/>
    </xf>
    <xf numFmtId="0" fontId="30" fillId="0" borderId="27" xfId="0" applyFont="1" applyBorder="1" applyAlignment="1">
      <alignment vertical="top" shrinkToFit="1"/>
    </xf>
    <xf numFmtId="0" fontId="30" fillId="0" borderId="28" xfId="0" applyFont="1" applyBorder="1" applyAlignment="1">
      <alignment vertical="top" shrinkToFit="1"/>
    </xf>
    <xf numFmtId="0" fontId="30" fillId="0" borderId="27" xfId="0" applyFont="1" applyBorder="1" applyAlignment="1">
      <alignment horizontal="center" vertical="top" wrapText="1"/>
    </xf>
    <xf numFmtId="0" fontId="30" fillId="0" borderId="27" xfId="0" applyFont="1" applyBorder="1" applyAlignment="1">
      <alignment vertical="top"/>
    </xf>
    <xf numFmtId="0" fontId="30" fillId="0" borderId="28" xfId="0" applyFont="1" applyBorder="1" applyAlignment="1">
      <alignment vertical="top"/>
    </xf>
    <xf numFmtId="0" fontId="30" fillId="0" borderId="30" xfId="0" applyFont="1" applyBorder="1" applyAlignment="1">
      <alignment vertical="top" shrinkToFit="1"/>
    </xf>
    <xf numFmtId="0" fontId="30" fillId="0" borderId="31" xfId="0" applyFont="1" applyBorder="1" applyAlignment="1">
      <alignment vertical="top" shrinkToFit="1"/>
    </xf>
    <xf numFmtId="0" fontId="8" fillId="0" borderId="28" xfId="0" applyFont="1" applyBorder="1" applyAlignment="1">
      <alignment vertical="center" shrinkToFit="1"/>
    </xf>
    <xf numFmtId="0" fontId="8" fillId="0" borderId="27" xfId="0" applyFont="1" applyBorder="1" applyAlignment="1">
      <alignment vertical="center" shrinkToFit="1"/>
    </xf>
    <xf numFmtId="0" fontId="15" fillId="0" borderId="57" xfId="0" applyFont="1" applyFill="1" applyBorder="1" applyAlignment="1">
      <alignment horizontal="center" vertical="center" wrapText="1"/>
    </xf>
    <xf numFmtId="0" fontId="19" fillId="36" borderId="56" xfId="0" applyFont="1" applyFill="1" applyBorder="1" applyAlignment="1">
      <alignment horizontal="center" vertical="center"/>
    </xf>
    <xf numFmtId="0" fontId="19" fillId="36" borderId="38" xfId="0" applyFont="1" applyFill="1" applyBorder="1" applyAlignment="1">
      <alignment horizontal="center" vertical="center"/>
    </xf>
    <xf numFmtId="0" fontId="15" fillId="0" borderId="47" xfId="45" applyFont="1" applyFill="1" applyBorder="1" applyAlignment="1">
      <alignment horizontal="center" vertical="center"/>
      <protection/>
    </xf>
    <xf numFmtId="0" fontId="154" fillId="0" borderId="52" xfId="0" applyFont="1" applyFill="1" applyBorder="1" applyAlignment="1">
      <alignment vertical="center"/>
    </xf>
    <xf numFmtId="0" fontId="15" fillId="0" borderId="58" xfId="0" applyFont="1" applyFill="1" applyBorder="1" applyAlignment="1">
      <alignment horizontal="center" vertical="center" wrapText="1"/>
    </xf>
    <xf numFmtId="0" fontId="47" fillId="38" borderId="58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top" wrapText="1"/>
    </xf>
    <xf numFmtId="0" fontId="155" fillId="0" borderId="29" xfId="0" applyFont="1" applyFill="1" applyBorder="1" applyAlignment="1">
      <alignment horizontal="center" vertical="center" wrapText="1"/>
    </xf>
    <xf numFmtId="0" fontId="47" fillId="38" borderId="29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 shrinkToFit="1"/>
    </xf>
    <xf numFmtId="0" fontId="155" fillId="0" borderId="29" xfId="0" applyFont="1" applyFill="1" applyBorder="1" applyAlignment="1">
      <alignment horizontal="center" vertical="center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29" xfId="0" applyFont="1" applyFill="1" applyBorder="1" applyAlignment="1">
      <alignment horizontal="center" vertical="center" wrapText="1"/>
    </xf>
    <xf numFmtId="0" fontId="47" fillId="36" borderId="58" xfId="0" applyFont="1" applyFill="1" applyBorder="1" applyAlignment="1">
      <alignment horizontal="center" vertical="center"/>
    </xf>
    <xf numFmtId="0" fontId="15" fillId="36" borderId="59" xfId="0" applyFont="1" applyFill="1" applyBorder="1" applyAlignment="1">
      <alignment horizontal="center" vertical="center" wrapText="1"/>
    </xf>
    <xf numFmtId="0" fontId="15" fillId="36" borderId="29" xfId="46" applyFont="1" applyFill="1" applyBorder="1" applyAlignment="1">
      <alignment horizontal="center" vertical="center"/>
      <protection/>
    </xf>
    <xf numFmtId="0" fontId="11" fillId="36" borderId="29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top" shrinkToFit="1"/>
    </xf>
    <xf numFmtId="0" fontId="18" fillId="36" borderId="2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top" wrapText="1"/>
    </xf>
    <xf numFmtId="0" fontId="9" fillId="0" borderId="60" xfId="0" applyFont="1" applyBorder="1" applyAlignment="1">
      <alignment horizontal="center" vertical="center"/>
    </xf>
    <xf numFmtId="0" fontId="15" fillId="0" borderId="33" xfId="52" applyFont="1" applyFill="1" applyBorder="1" applyAlignment="1">
      <alignment horizontal="center" vertical="center"/>
      <protection/>
    </xf>
    <xf numFmtId="0" fontId="15" fillId="0" borderId="47" xfId="52" applyFont="1" applyFill="1" applyBorder="1" applyAlignment="1">
      <alignment horizontal="center" vertical="center"/>
      <protection/>
    </xf>
    <xf numFmtId="179" fontId="12" fillId="0" borderId="54" xfId="0" applyNumberFormat="1" applyFont="1" applyFill="1" applyBorder="1" applyAlignment="1">
      <alignment vertical="center"/>
    </xf>
    <xf numFmtId="0" fontId="11" fillId="0" borderId="55" xfId="0" applyFont="1" applyFill="1" applyBorder="1" applyAlignment="1">
      <alignment horizontal="center" vertical="center"/>
    </xf>
    <xf numFmtId="0" fontId="164" fillId="36" borderId="33" xfId="0" applyFont="1" applyFill="1" applyBorder="1" applyAlignment="1">
      <alignment horizontal="center" vertical="center" wrapText="1"/>
    </xf>
    <xf numFmtId="0" fontId="155" fillId="36" borderId="34" xfId="0" applyFont="1" applyFill="1" applyBorder="1" applyAlignment="1">
      <alignment horizontal="center" vertical="center"/>
    </xf>
    <xf numFmtId="0" fontId="18" fillId="36" borderId="34" xfId="0" applyFont="1" applyFill="1" applyBorder="1" applyAlignment="1">
      <alignment horizontal="center" vertical="center"/>
    </xf>
    <xf numFmtId="0" fontId="15" fillId="36" borderId="15" xfId="0" applyFont="1" applyFill="1" applyBorder="1" applyAlignment="1">
      <alignment horizontal="center" vertical="center"/>
    </xf>
    <xf numFmtId="0" fontId="15" fillId="36" borderId="56" xfId="0" applyFont="1" applyFill="1" applyBorder="1" applyAlignment="1">
      <alignment horizontal="center" vertical="center"/>
    </xf>
    <xf numFmtId="0" fontId="155" fillId="36" borderId="29" xfId="0" applyFont="1" applyFill="1" applyBorder="1" applyAlignment="1">
      <alignment horizontal="center" vertical="center" wrapText="1"/>
    </xf>
    <xf numFmtId="0" fontId="15" fillId="36" borderId="59" xfId="0" applyFont="1" applyFill="1" applyBorder="1" applyAlignment="1">
      <alignment horizontal="center" vertical="center"/>
    </xf>
    <xf numFmtId="0" fontId="15" fillId="36" borderId="17" xfId="0" applyFont="1" applyFill="1" applyBorder="1" applyAlignment="1">
      <alignment horizontal="center" vertical="center" wrapText="1"/>
    </xf>
    <xf numFmtId="0" fontId="155" fillId="36" borderId="29" xfId="0" applyFont="1" applyFill="1" applyBorder="1" applyAlignment="1">
      <alignment horizontal="center" vertical="center"/>
    </xf>
    <xf numFmtId="0" fontId="156" fillId="36" borderId="33" xfId="0" applyFont="1" applyFill="1" applyBorder="1" applyAlignment="1">
      <alignment horizontal="center" vertical="center"/>
    </xf>
    <xf numFmtId="0" fontId="156" fillId="36" borderId="61" xfId="0" applyFont="1" applyFill="1" applyBorder="1" applyAlignment="1">
      <alignment horizontal="center" vertical="center"/>
    </xf>
    <xf numFmtId="0" fontId="156" fillId="36" borderId="62" xfId="0" applyFont="1" applyFill="1" applyBorder="1" applyAlignment="1">
      <alignment vertical="center"/>
    </xf>
    <xf numFmtId="0" fontId="17" fillId="36" borderId="34" xfId="0" applyFont="1" applyFill="1" applyBorder="1" applyAlignment="1">
      <alignment horizontal="center" vertical="center"/>
    </xf>
    <xf numFmtId="0" fontId="17" fillId="36" borderId="48" xfId="0" applyFont="1" applyFill="1" applyBorder="1" applyAlignment="1">
      <alignment horizontal="center" vertical="center"/>
    </xf>
    <xf numFmtId="0" fontId="18" fillId="36" borderId="15" xfId="0" applyFont="1" applyFill="1" applyBorder="1" applyAlignment="1">
      <alignment horizontal="center" vertical="center"/>
    </xf>
    <xf numFmtId="0" fontId="15" fillId="36" borderId="56" xfId="0" applyFont="1" applyFill="1" applyBorder="1" applyAlignment="1">
      <alignment horizontal="center" vertical="center" wrapText="1"/>
    </xf>
    <xf numFmtId="0" fontId="15" fillId="0" borderId="29" xfId="52" applyFont="1" applyFill="1" applyBorder="1" applyAlignment="1">
      <alignment horizontal="center" vertical="center"/>
      <protection/>
    </xf>
    <xf numFmtId="0" fontId="155" fillId="14" borderId="29" xfId="0" applyFont="1" applyFill="1" applyBorder="1" applyAlignment="1">
      <alignment horizontal="center" vertical="center" wrapText="1"/>
    </xf>
    <xf numFmtId="0" fontId="15" fillId="14" borderId="29" xfId="0" applyFont="1" applyFill="1" applyBorder="1" applyAlignment="1">
      <alignment horizontal="center" vertical="center"/>
    </xf>
    <xf numFmtId="0" fontId="21" fillId="39" borderId="29" xfId="0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65" fillId="40" borderId="63" xfId="0" applyFont="1" applyFill="1" applyBorder="1" applyAlignment="1">
      <alignment horizontal="center" vertical="center"/>
    </xf>
    <xf numFmtId="0" fontId="65" fillId="40" borderId="64" xfId="0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7" fillId="0" borderId="65" xfId="0" applyFont="1" applyBorder="1" applyAlignment="1">
      <alignment horizontal="right" vertical="center"/>
    </xf>
    <xf numFmtId="0" fontId="67" fillId="0" borderId="45" xfId="0" applyFont="1" applyBorder="1" applyAlignment="1">
      <alignment horizontal="right" vertical="center"/>
    </xf>
    <xf numFmtId="0" fontId="67" fillId="0" borderId="52" xfId="0" applyFont="1" applyBorder="1" applyAlignment="1">
      <alignment horizontal="right" vertical="center"/>
    </xf>
    <xf numFmtId="0" fontId="67" fillId="0" borderId="66" xfId="0" applyFont="1" applyBorder="1" applyAlignment="1">
      <alignment horizontal="right" vertical="center"/>
    </xf>
    <xf numFmtId="0" fontId="67" fillId="0" borderId="67" xfId="0" applyFont="1" applyBorder="1" applyAlignment="1">
      <alignment horizontal="right" vertical="center"/>
    </xf>
    <xf numFmtId="49" fontId="68" fillId="0" borderId="0" xfId="0" applyNumberFormat="1" applyFont="1" applyAlignment="1">
      <alignment horizontal="right" vertical="center"/>
    </xf>
    <xf numFmtId="0" fontId="67" fillId="0" borderId="0" xfId="0" applyFont="1" applyAlignment="1">
      <alignment vertical="center"/>
    </xf>
    <xf numFmtId="0" fontId="67" fillId="11" borderId="0" xfId="0" applyFont="1" applyFill="1" applyAlignment="1">
      <alignment vertical="center"/>
    </xf>
    <xf numFmtId="0" fontId="66" fillId="0" borderId="37" xfId="0" applyFont="1" applyBorder="1" applyAlignment="1">
      <alignment horizontal="right" vertical="center" wrapText="1"/>
    </xf>
    <xf numFmtId="0" fontId="66" fillId="0" borderId="68" xfId="0" applyFont="1" applyBorder="1" applyAlignment="1">
      <alignment horizontal="right" vertical="center"/>
    </xf>
    <xf numFmtId="0" fontId="66" fillId="0" borderId="66" xfId="0" applyFont="1" applyBorder="1" applyAlignment="1">
      <alignment horizontal="right" vertical="center" wrapText="1"/>
    </xf>
    <xf numFmtId="0" fontId="66" fillId="0" borderId="67" xfId="0" applyFont="1" applyBorder="1" applyAlignment="1">
      <alignment horizontal="right" vertical="center" wrapText="1"/>
    </xf>
    <xf numFmtId="0" fontId="69" fillId="0" borderId="0" xfId="0" applyFont="1" applyAlignment="1">
      <alignment horizontal="right" vertical="center"/>
    </xf>
    <xf numFmtId="0" fontId="66" fillId="39" borderId="0" xfId="0" applyFont="1" applyFill="1" applyAlignment="1">
      <alignment vertical="center"/>
    </xf>
    <xf numFmtId="0" fontId="66" fillId="41" borderId="37" xfId="0" applyFont="1" applyFill="1" applyBorder="1" applyAlignment="1">
      <alignment horizontal="right" vertical="center"/>
    </xf>
    <xf numFmtId="0" fontId="66" fillId="42" borderId="37" xfId="0" applyFont="1" applyFill="1" applyBorder="1" applyAlignment="1">
      <alignment horizontal="right" vertical="center"/>
    </xf>
    <xf numFmtId="0" fontId="71" fillId="41" borderId="68" xfId="0" applyFont="1" applyFill="1" applyBorder="1" applyAlignment="1">
      <alignment horizontal="right" vertical="center" wrapText="1"/>
    </xf>
    <xf numFmtId="0" fontId="66" fillId="43" borderId="66" xfId="0" applyFont="1" applyFill="1" applyBorder="1" applyAlignment="1">
      <alignment horizontal="right" vertical="center"/>
    </xf>
    <xf numFmtId="0" fontId="66" fillId="39" borderId="66" xfId="0" applyFont="1" applyFill="1" applyBorder="1" applyAlignment="1">
      <alignment horizontal="right" vertical="center"/>
    </xf>
    <xf numFmtId="0" fontId="66" fillId="41" borderId="0" xfId="0" applyFont="1" applyFill="1" applyAlignment="1">
      <alignment vertical="center"/>
    </xf>
    <xf numFmtId="0" fontId="66" fillId="0" borderId="67" xfId="0" applyFont="1" applyBorder="1" applyAlignment="1">
      <alignment horizontal="right" vertical="center"/>
    </xf>
    <xf numFmtId="0" fontId="66" fillId="0" borderId="37" xfId="0" applyFont="1" applyBorder="1" applyAlignment="1">
      <alignment horizontal="right" vertical="center"/>
    </xf>
    <xf numFmtId="0" fontId="66" fillId="0" borderId="38" xfId="0" applyFont="1" applyBorder="1" applyAlignment="1">
      <alignment horizontal="right" vertical="center" wrapText="1"/>
    </xf>
    <xf numFmtId="0" fontId="69" fillId="0" borderId="68" xfId="0" applyFont="1" applyBorder="1" applyAlignment="1">
      <alignment horizontal="right" vertical="center" wrapText="1"/>
    </xf>
    <xf numFmtId="0" fontId="72" fillId="0" borderId="0" xfId="0" applyFont="1" applyAlignment="1">
      <alignment horizontal="right" vertical="center"/>
    </xf>
    <xf numFmtId="0" fontId="66" fillId="43" borderId="0" xfId="0" applyFont="1" applyFill="1" applyAlignment="1">
      <alignment vertical="center"/>
    </xf>
    <xf numFmtId="0" fontId="66" fillId="0" borderId="38" xfId="0" applyFont="1" applyBorder="1" applyAlignment="1">
      <alignment horizontal="right" vertical="center"/>
    </xf>
    <xf numFmtId="0" fontId="66" fillId="0" borderId="68" xfId="0" applyFont="1" applyBorder="1" applyAlignment="1">
      <alignment horizontal="right" vertical="center" wrapText="1"/>
    </xf>
    <xf numFmtId="0" fontId="66" fillId="14" borderId="0" xfId="0" applyFont="1" applyFill="1" applyAlignment="1">
      <alignment vertical="center"/>
    </xf>
    <xf numFmtId="0" fontId="165" fillId="36" borderId="57" xfId="0" applyFont="1" applyFill="1" applyBorder="1" applyAlignment="1">
      <alignment horizontal="right" vertical="center"/>
    </xf>
    <xf numFmtId="0" fontId="69" fillId="0" borderId="69" xfId="0" applyFont="1" applyBorder="1" applyAlignment="1">
      <alignment horizontal="right" vertical="center"/>
    </xf>
    <xf numFmtId="0" fontId="66" fillId="0" borderId="70" xfId="0" applyFont="1" applyBorder="1" applyAlignment="1">
      <alignment horizontal="right" vertical="center" wrapText="1"/>
    </xf>
    <xf numFmtId="0" fontId="66" fillId="0" borderId="71" xfId="0" applyFont="1" applyBorder="1" applyAlignment="1">
      <alignment horizontal="right" vertical="center"/>
    </xf>
    <xf numFmtId="0" fontId="73" fillId="0" borderId="70" xfId="0" applyFont="1" applyBorder="1" applyAlignment="1">
      <alignment horizontal="right" vertical="center"/>
    </xf>
    <xf numFmtId="0" fontId="72" fillId="0" borderId="60" xfId="0" applyFont="1" applyBorder="1" applyAlignment="1">
      <alignment horizontal="right" vertical="center"/>
    </xf>
    <xf numFmtId="182" fontId="166" fillId="0" borderId="60" xfId="0" applyNumberFormat="1" applyFont="1" applyBorder="1" applyAlignment="1">
      <alignment vertical="center"/>
    </xf>
    <xf numFmtId="182" fontId="166" fillId="0" borderId="72" xfId="0" applyNumberFormat="1" applyFont="1" applyBorder="1" applyAlignment="1">
      <alignment vertical="center"/>
    </xf>
    <xf numFmtId="0" fontId="67" fillId="0" borderId="73" xfId="0" applyFont="1" applyBorder="1" applyAlignment="1">
      <alignment horizontal="right" vertical="center"/>
    </xf>
    <xf numFmtId="0" fontId="66" fillId="0" borderId="73" xfId="0" applyFont="1" applyBorder="1" applyAlignment="1">
      <alignment horizontal="right" vertical="center" wrapText="1"/>
    </xf>
    <xf numFmtId="0" fontId="66" fillId="0" borderId="0" xfId="0" applyFont="1" applyAlignment="1">
      <alignment horizontal="right" vertical="center" wrapText="1"/>
    </xf>
    <xf numFmtId="0" fontId="167" fillId="0" borderId="68" xfId="0" applyFont="1" applyBorder="1" applyAlignment="1">
      <alignment horizontal="right" vertical="center" shrinkToFit="1"/>
    </xf>
    <xf numFmtId="0" fontId="66" fillId="0" borderId="70" xfId="0" applyFont="1" applyBorder="1" applyAlignment="1">
      <alignment horizontal="right" vertical="center"/>
    </xf>
    <xf numFmtId="0" fontId="66" fillId="44" borderId="73" xfId="0" applyFont="1" applyFill="1" applyBorder="1" applyAlignment="1">
      <alignment horizontal="right" vertical="center" wrapText="1"/>
    </xf>
    <xf numFmtId="0" fontId="168" fillId="43" borderId="45" xfId="0" applyFont="1" applyFill="1" applyBorder="1" applyAlignment="1">
      <alignment horizontal="right" vertical="center"/>
    </xf>
    <xf numFmtId="0" fontId="74" fillId="36" borderId="67" xfId="0" applyFont="1" applyFill="1" applyBorder="1" applyAlignment="1">
      <alignment horizontal="right" vertical="center"/>
    </xf>
    <xf numFmtId="0" fontId="66" fillId="39" borderId="38" xfId="0" applyFont="1" applyFill="1" applyBorder="1" applyAlignment="1">
      <alignment horizontal="right" vertical="center"/>
    </xf>
    <xf numFmtId="0" fontId="66" fillId="41" borderId="68" xfId="0" applyFont="1" applyFill="1" applyBorder="1" applyAlignment="1">
      <alignment horizontal="right" vertical="center"/>
    </xf>
    <xf numFmtId="0" fontId="66" fillId="0" borderId="73" xfId="0" applyFont="1" applyBorder="1" applyAlignment="1">
      <alignment horizontal="right" vertical="center"/>
    </xf>
    <xf numFmtId="0" fontId="66" fillId="0" borderId="45" xfId="0" applyFont="1" applyBorder="1" applyAlignment="1">
      <alignment horizontal="right" vertical="center"/>
    </xf>
    <xf numFmtId="0" fontId="74" fillId="42" borderId="67" xfId="0" applyFont="1" applyFill="1" applyBorder="1" applyAlignment="1">
      <alignment horizontal="right" vertical="center"/>
    </xf>
    <xf numFmtId="0" fontId="74" fillId="41" borderId="67" xfId="0" applyFont="1" applyFill="1" applyBorder="1" applyAlignment="1">
      <alignment horizontal="right" vertical="center"/>
    </xf>
    <xf numFmtId="0" fontId="74" fillId="0" borderId="70" xfId="0" applyFont="1" applyBorder="1" applyAlignment="1">
      <alignment horizontal="right" vertical="center"/>
    </xf>
    <xf numFmtId="0" fontId="66" fillId="0" borderId="69" xfId="0" applyFont="1" applyBorder="1" applyAlignment="1">
      <alignment horizontal="right" vertical="center"/>
    </xf>
    <xf numFmtId="0" fontId="75" fillId="0" borderId="74" xfId="0" applyFont="1" applyBorder="1" applyAlignment="1">
      <alignment horizontal="right" vertical="center"/>
    </xf>
    <xf numFmtId="0" fontId="167" fillId="0" borderId="75" xfId="0" applyFont="1" applyBorder="1" applyAlignment="1">
      <alignment horizontal="right" vertical="center"/>
    </xf>
    <xf numFmtId="0" fontId="69" fillId="0" borderId="56" xfId="0" applyFont="1" applyBorder="1" applyAlignment="1">
      <alignment horizontal="right" vertical="center"/>
    </xf>
    <xf numFmtId="182" fontId="166" fillId="0" borderId="56" xfId="0" applyNumberFormat="1" applyFont="1" applyBorder="1" applyAlignment="1">
      <alignment vertical="center"/>
    </xf>
    <xf numFmtId="0" fontId="66" fillId="0" borderId="0" xfId="0" applyFont="1" applyAlignment="1">
      <alignment horizontal="right" vertical="center"/>
    </xf>
    <xf numFmtId="0" fontId="69" fillId="0" borderId="67" xfId="0" applyFont="1" applyBorder="1" applyAlignment="1">
      <alignment horizontal="right" vertical="center"/>
    </xf>
    <xf numFmtId="0" fontId="74" fillId="39" borderId="67" xfId="0" applyFont="1" applyFill="1" applyBorder="1" applyAlignment="1">
      <alignment horizontal="right" vertical="center"/>
    </xf>
    <xf numFmtId="0" fontId="169" fillId="42" borderId="67" xfId="0" applyFont="1" applyFill="1" applyBorder="1" applyAlignment="1">
      <alignment horizontal="right" vertical="center"/>
    </xf>
    <xf numFmtId="0" fontId="66" fillId="44" borderId="66" xfId="0" applyFont="1" applyFill="1" applyBorder="1" applyAlignment="1">
      <alignment horizontal="right" vertical="center" wrapText="1"/>
    </xf>
    <xf numFmtId="0" fontId="168" fillId="43" borderId="67" xfId="0" applyFont="1" applyFill="1" applyBorder="1" applyAlignment="1">
      <alignment horizontal="right" vertical="center"/>
    </xf>
    <xf numFmtId="0" fontId="66" fillId="0" borderId="66" xfId="0" applyFont="1" applyBorder="1" applyAlignment="1">
      <alignment horizontal="right" vertical="center"/>
    </xf>
    <xf numFmtId="0" fontId="74" fillId="0" borderId="68" xfId="0" applyFont="1" applyBorder="1" applyAlignment="1">
      <alignment horizontal="right" vertical="center" wrapText="1"/>
    </xf>
    <xf numFmtId="0" fontId="69" fillId="0" borderId="73" xfId="0" applyFont="1" applyBorder="1" applyAlignment="1">
      <alignment horizontal="right" vertical="center"/>
    </xf>
    <xf numFmtId="0" fontId="66" fillId="0" borderId="76" xfId="0" applyFont="1" applyBorder="1" applyAlignment="1">
      <alignment horizontal="right" vertical="center"/>
    </xf>
    <xf numFmtId="0" fontId="66" fillId="0" borderId="77" xfId="0" applyFont="1" applyBorder="1" applyAlignment="1">
      <alignment horizontal="right" vertical="center"/>
    </xf>
    <xf numFmtId="0" fontId="69" fillId="0" borderId="60" xfId="0" applyFont="1" applyBorder="1" applyAlignment="1">
      <alignment horizontal="right" vertical="center"/>
    </xf>
    <xf numFmtId="0" fontId="67" fillId="0" borderId="78" xfId="0" applyFont="1" applyBorder="1" applyAlignment="1">
      <alignment horizontal="right" vertical="center"/>
    </xf>
    <xf numFmtId="0" fontId="67" fillId="0" borderId="79" xfId="0" applyFont="1" applyBorder="1" applyAlignment="1">
      <alignment horizontal="right" vertical="center"/>
    </xf>
    <xf numFmtId="0" fontId="67" fillId="0" borderId="80" xfId="0" applyFont="1" applyBorder="1" applyAlignment="1">
      <alignment horizontal="right" vertical="center"/>
    </xf>
    <xf numFmtId="0" fontId="66" fillId="44" borderId="68" xfId="0" applyFont="1" applyFill="1" applyBorder="1" applyAlignment="1">
      <alignment horizontal="right" vertical="center"/>
    </xf>
    <xf numFmtId="0" fontId="170" fillId="43" borderId="45" xfId="0" applyFont="1" applyFill="1" applyBorder="1" applyAlignment="1">
      <alignment horizontal="right" vertical="center"/>
    </xf>
    <xf numFmtId="0" fontId="74" fillId="0" borderId="57" xfId="0" applyFont="1" applyBorder="1" applyAlignment="1">
      <alignment horizontal="right" vertical="center"/>
    </xf>
    <xf numFmtId="0" fontId="169" fillId="0" borderId="77" xfId="0" applyFont="1" applyBorder="1" applyAlignment="1">
      <alignment horizontal="right" vertical="center"/>
    </xf>
    <xf numFmtId="0" fontId="67" fillId="0" borderId="81" xfId="0" applyFont="1" applyBorder="1" applyAlignment="1">
      <alignment horizontal="right" vertical="center"/>
    </xf>
    <xf numFmtId="0" fontId="67" fillId="0" borderId="15" xfId="0" applyFont="1" applyBorder="1" applyAlignment="1">
      <alignment horizontal="right" vertical="center"/>
    </xf>
    <xf numFmtId="0" fontId="77" fillId="0" borderId="52" xfId="0" applyFont="1" applyBorder="1" applyAlignment="1">
      <alignment horizontal="right" vertical="center"/>
    </xf>
    <xf numFmtId="0" fontId="67" fillId="0" borderId="48" xfId="0" applyFont="1" applyBorder="1" applyAlignment="1">
      <alignment horizontal="right" vertical="center"/>
    </xf>
    <xf numFmtId="0" fontId="66" fillId="0" borderId="45" xfId="0" applyFont="1" applyBorder="1" applyAlignment="1">
      <alignment horizontal="right" vertical="center" wrapText="1"/>
    </xf>
    <xf numFmtId="0" fontId="66" fillId="36" borderId="68" xfId="0" applyFont="1" applyFill="1" applyBorder="1" applyAlignment="1">
      <alignment horizontal="right" vertical="center"/>
    </xf>
    <xf numFmtId="0" fontId="69" fillId="0" borderId="37" xfId="0" applyFont="1" applyBorder="1" applyAlignment="1">
      <alignment horizontal="right" vertical="center"/>
    </xf>
    <xf numFmtId="0" fontId="66" fillId="39" borderId="68" xfId="0" applyFont="1" applyFill="1" applyBorder="1" applyAlignment="1">
      <alignment horizontal="right" vertical="center" wrapText="1"/>
    </xf>
    <xf numFmtId="0" fontId="66" fillId="14" borderId="37" xfId="0" applyFont="1" applyFill="1" applyBorder="1" applyAlignment="1">
      <alignment horizontal="right" vertical="center"/>
    </xf>
    <xf numFmtId="0" fontId="168" fillId="43" borderId="0" xfId="0" applyFont="1" applyFill="1" applyAlignment="1">
      <alignment horizontal="right" vertical="center"/>
    </xf>
    <xf numFmtId="0" fontId="74" fillId="0" borderId="82" xfId="0" applyFont="1" applyBorder="1" applyAlignment="1">
      <alignment horizontal="right" vertical="center"/>
    </xf>
    <xf numFmtId="0" fontId="73" fillId="0" borderId="71" xfId="0" applyFont="1" applyBorder="1" applyAlignment="1">
      <alignment horizontal="right" vertical="center"/>
    </xf>
    <xf numFmtId="0" fontId="73" fillId="0" borderId="82" xfId="0" applyFont="1" applyBorder="1" applyAlignment="1">
      <alignment horizontal="right" vertical="center"/>
    </xf>
    <xf numFmtId="0" fontId="69" fillId="0" borderId="57" xfId="0" applyFont="1" applyBorder="1" applyAlignment="1">
      <alignment horizontal="right" vertical="center"/>
    </xf>
    <xf numFmtId="182" fontId="166" fillId="0" borderId="71" xfId="0" applyNumberFormat="1" applyFont="1" applyBorder="1" applyAlignment="1">
      <alignment vertical="center"/>
    </xf>
    <xf numFmtId="0" fontId="67" fillId="0" borderId="68" xfId="0" applyFont="1" applyBorder="1" applyAlignment="1">
      <alignment horizontal="right" vertical="center"/>
    </xf>
    <xf numFmtId="0" fontId="67" fillId="0" borderId="38" xfId="0" applyFont="1" applyBorder="1" applyAlignment="1">
      <alignment horizontal="right" vertical="center"/>
    </xf>
    <xf numFmtId="0" fontId="80" fillId="0" borderId="0" xfId="0" applyFont="1" applyAlignment="1">
      <alignment vertical="center"/>
    </xf>
    <xf numFmtId="0" fontId="69" fillId="0" borderId="70" xfId="0" applyFont="1" applyBorder="1" applyAlignment="1">
      <alignment horizontal="right" vertical="center"/>
    </xf>
    <xf numFmtId="0" fontId="66" fillId="14" borderId="68" xfId="0" applyFont="1" applyFill="1" applyBorder="1" applyAlignment="1">
      <alignment horizontal="right" vertical="center"/>
    </xf>
    <xf numFmtId="0" fontId="74" fillId="36" borderId="66" xfId="0" applyFont="1" applyFill="1" applyBorder="1" applyAlignment="1">
      <alignment horizontal="right" vertical="center"/>
    </xf>
    <xf numFmtId="0" fontId="66" fillId="43" borderId="67" xfId="0" applyFont="1" applyFill="1" applyBorder="1" applyAlignment="1">
      <alignment horizontal="right" vertical="center"/>
    </xf>
    <xf numFmtId="0" fontId="69" fillId="39" borderId="68" xfId="0" applyFont="1" applyFill="1" applyBorder="1" applyAlignment="1">
      <alignment horizontal="right" vertical="center"/>
    </xf>
    <xf numFmtId="0" fontId="74" fillId="0" borderId="66" xfId="0" applyFont="1" applyBorder="1" applyAlignment="1">
      <alignment horizontal="right" vertical="center" shrinkToFit="1"/>
    </xf>
    <xf numFmtId="0" fontId="66" fillId="0" borderId="68" xfId="0" applyFont="1" applyBorder="1" applyAlignment="1">
      <alignment horizontal="center" vertical="center"/>
    </xf>
    <xf numFmtId="0" fontId="66" fillId="0" borderId="74" xfId="0" applyFont="1" applyBorder="1" applyAlignment="1">
      <alignment horizontal="center" vertical="center" wrapText="1"/>
    </xf>
    <xf numFmtId="0" fontId="69" fillId="0" borderId="70" xfId="0" applyFont="1" applyBorder="1" applyAlignment="1">
      <alignment horizontal="center" vertical="center"/>
    </xf>
    <xf numFmtId="182" fontId="69" fillId="0" borderId="60" xfId="0" applyNumberFormat="1" applyFont="1" applyBorder="1" applyAlignment="1">
      <alignment vertical="center"/>
    </xf>
    <xf numFmtId="182" fontId="69" fillId="0" borderId="72" xfId="0" applyNumberFormat="1" applyFont="1" applyBorder="1" applyAlignment="1">
      <alignment vertical="center"/>
    </xf>
    <xf numFmtId="0" fontId="80" fillId="0" borderId="0" xfId="0" applyFont="1" applyAlignment="1">
      <alignment horizontal="right" vertical="center"/>
    </xf>
    <xf numFmtId="0" fontId="82" fillId="0" borderId="0" xfId="0" applyFont="1" applyAlignment="1">
      <alignment horizontal="right" vertical="center"/>
    </xf>
    <xf numFmtId="182" fontId="82" fillId="0" borderId="0" xfId="0" applyNumberFormat="1" applyFont="1" applyAlignment="1">
      <alignment vertical="center"/>
    </xf>
    <xf numFmtId="0" fontId="64" fillId="0" borderId="0" xfId="0" applyFont="1" applyAlignment="1">
      <alignment horizontal="left" vertical="center"/>
    </xf>
    <xf numFmtId="0" fontId="170" fillId="43" borderId="67" xfId="0" applyFont="1" applyFill="1" applyBorder="1" applyAlignment="1">
      <alignment horizontal="right" vertical="center"/>
    </xf>
    <xf numFmtId="0" fontId="19" fillId="36" borderId="48" xfId="0" applyFont="1" applyFill="1" applyBorder="1" applyAlignment="1">
      <alignment horizontal="center" vertical="center"/>
    </xf>
    <xf numFmtId="0" fontId="15" fillId="36" borderId="15" xfId="0" applyFont="1" applyFill="1" applyBorder="1" applyAlignment="1">
      <alignment horizontal="left" vertical="center"/>
    </xf>
    <xf numFmtId="0" fontId="46" fillId="36" borderId="15" xfId="0" applyFont="1" applyFill="1" applyBorder="1" applyAlignment="1">
      <alignment horizontal="center" vertical="center"/>
    </xf>
    <xf numFmtId="0" fontId="21" fillId="34" borderId="69" xfId="42" applyFont="1" applyFill="1" applyBorder="1" applyAlignment="1">
      <alignment horizontal="center" vertical="center"/>
      <protection/>
    </xf>
    <xf numFmtId="0" fontId="15" fillId="36" borderId="83" xfId="0" applyFont="1" applyFill="1" applyBorder="1" applyAlignment="1">
      <alignment horizontal="center" vertical="center"/>
    </xf>
    <xf numFmtId="0" fontId="19" fillId="36" borderId="84" xfId="0" applyFont="1" applyFill="1" applyBorder="1" applyAlignment="1">
      <alignment horizontal="center" vertical="center"/>
    </xf>
    <xf numFmtId="0" fontId="156" fillId="36" borderId="65" xfId="0" applyFont="1" applyFill="1" applyBorder="1" applyAlignment="1">
      <alignment horizontal="center" vertical="center"/>
    </xf>
    <xf numFmtId="0" fontId="156" fillId="36" borderId="85" xfId="0" applyFont="1" applyFill="1" applyBorder="1" applyAlignment="1">
      <alignment vertical="center"/>
    </xf>
    <xf numFmtId="0" fontId="15" fillId="36" borderId="47" xfId="0" applyFont="1" applyFill="1" applyBorder="1" applyAlignment="1">
      <alignment horizontal="center" vertical="center" wrapText="1"/>
    </xf>
    <xf numFmtId="0" fontId="15" fillId="36" borderId="33" xfId="0" applyFont="1" applyFill="1" applyBorder="1" applyAlignment="1">
      <alignment horizontal="center" vertical="center" wrapText="1"/>
    </xf>
    <xf numFmtId="0" fontId="15" fillId="36" borderId="33" xfId="0" applyFont="1" applyFill="1" applyBorder="1" applyAlignment="1">
      <alignment horizontal="center" vertical="center"/>
    </xf>
    <xf numFmtId="0" fontId="19" fillId="36" borderId="34" xfId="0" applyFont="1" applyFill="1" applyBorder="1" applyAlignment="1">
      <alignment horizontal="center" vertical="center"/>
    </xf>
    <xf numFmtId="0" fontId="30" fillId="36" borderId="47" xfId="0" applyFont="1" applyFill="1" applyBorder="1" applyAlignment="1">
      <alignment horizontal="center" vertical="center" wrapText="1"/>
    </xf>
    <xf numFmtId="0" fontId="171" fillId="36" borderId="47" xfId="0" applyFont="1" applyFill="1" applyBorder="1" applyAlignment="1">
      <alignment horizontal="center" vertical="center" wrapText="1"/>
    </xf>
    <xf numFmtId="0" fontId="171" fillId="36" borderId="33" xfId="0" applyFont="1" applyFill="1" applyBorder="1" applyAlignment="1">
      <alignment horizontal="center" vertical="center" wrapText="1"/>
    </xf>
    <xf numFmtId="0" fontId="15" fillId="36" borderId="47" xfId="0" applyFont="1" applyFill="1" applyBorder="1" applyAlignment="1">
      <alignment horizontal="center" vertical="center"/>
    </xf>
    <xf numFmtId="0" fontId="155" fillId="36" borderId="33" xfId="0" applyFont="1" applyFill="1" applyBorder="1" applyAlignment="1">
      <alignment horizontal="center" vertical="center" wrapText="1"/>
    </xf>
    <xf numFmtId="0" fontId="19" fillId="36" borderId="33" xfId="0" applyFont="1" applyFill="1" applyBorder="1" applyAlignment="1">
      <alignment horizontal="center" vertical="center"/>
    </xf>
    <xf numFmtId="0" fontId="172" fillId="36" borderId="33" xfId="0" applyFont="1" applyFill="1" applyBorder="1" applyAlignment="1">
      <alignment horizontal="center" vertical="center"/>
    </xf>
    <xf numFmtId="0" fontId="17" fillId="36" borderId="27" xfId="0" applyFont="1" applyFill="1" applyBorder="1" applyAlignment="1">
      <alignment horizontal="center" vertical="center"/>
    </xf>
    <xf numFmtId="0" fontId="155" fillId="36" borderId="33" xfId="0" applyFont="1" applyFill="1" applyBorder="1" applyAlignment="1">
      <alignment horizontal="center" vertical="center"/>
    </xf>
    <xf numFmtId="0" fontId="15" fillId="36" borderId="0" xfId="0" applyFont="1" applyFill="1" applyAlignment="1">
      <alignment horizontal="center" vertical="center"/>
    </xf>
    <xf numFmtId="0" fontId="156" fillId="36" borderId="33" xfId="0" applyFont="1" applyFill="1" applyBorder="1" applyAlignment="1">
      <alignment horizontal="center" vertical="center" wrapText="1"/>
    </xf>
    <xf numFmtId="0" fontId="156" fillId="36" borderId="15" xfId="0" applyFont="1" applyFill="1" applyBorder="1" applyAlignment="1">
      <alignment horizontal="center" vertical="center" wrapText="1"/>
    </xf>
    <xf numFmtId="0" fontId="173" fillId="36" borderId="33" xfId="0" applyFont="1" applyFill="1" applyBorder="1" applyAlignment="1">
      <alignment horizontal="center" vertical="center"/>
    </xf>
    <xf numFmtId="0" fontId="20" fillId="36" borderId="33" xfId="0" applyFont="1" applyFill="1" applyBorder="1" applyAlignment="1">
      <alignment horizontal="center" vertical="center"/>
    </xf>
    <xf numFmtId="0" fontId="20" fillId="36" borderId="34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/>
    </xf>
    <xf numFmtId="0" fontId="20" fillId="36" borderId="48" xfId="0" applyFont="1" applyFill="1" applyBorder="1" applyAlignment="1">
      <alignment horizontal="center" vertical="center"/>
    </xf>
    <xf numFmtId="0" fontId="18" fillId="36" borderId="56" xfId="45" applyFont="1" applyFill="1" applyBorder="1" applyAlignment="1">
      <alignment horizontal="center" vertical="center" shrinkToFit="1"/>
      <protection/>
    </xf>
    <xf numFmtId="0" fontId="15" fillId="36" borderId="33" xfId="52" applyFont="1" applyFill="1" applyBorder="1" applyAlignment="1">
      <alignment horizontal="center" vertical="center"/>
      <protection/>
    </xf>
    <xf numFmtId="0" fontId="174" fillId="36" borderId="33" xfId="0" applyFont="1" applyFill="1" applyBorder="1" applyAlignment="1">
      <alignment horizontal="center" vertical="center"/>
    </xf>
    <xf numFmtId="0" fontId="70" fillId="0" borderId="68" xfId="0" applyFont="1" applyBorder="1" applyAlignment="1">
      <alignment horizontal="right" vertical="center" wrapText="1"/>
    </xf>
    <xf numFmtId="0" fontId="55" fillId="36" borderId="34" xfId="0" applyFont="1" applyFill="1" applyBorder="1" applyAlignment="1">
      <alignment horizontal="center" vertical="center"/>
    </xf>
    <xf numFmtId="0" fontId="15" fillId="39" borderId="47" xfId="0" applyFont="1" applyFill="1" applyBorder="1" applyAlignment="1">
      <alignment horizontal="center" vertical="center" wrapText="1"/>
    </xf>
    <xf numFmtId="0" fontId="15" fillId="39" borderId="33" xfId="0" applyFont="1" applyFill="1" applyBorder="1" applyAlignment="1">
      <alignment horizontal="center" vertical="center" wrapText="1"/>
    </xf>
    <xf numFmtId="0" fontId="15" fillId="39" borderId="33" xfId="0" applyFont="1" applyFill="1" applyBorder="1" applyAlignment="1">
      <alignment horizontal="center" vertical="center"/>
    </xf>
    <xf numFmtId="0" fontId="154" fillId="36" borderId="27" xfId="0" applyFont="1" applyFill="1" applyBorder="1" applyAlignment="1">
      <alignment horizontal="center" vertical="center"/>
    </xf>
    <xf numFmtId="0" fontId="61" fillId="36" borderId="34" xfId="0" applyFont="1" applyFill="1" applyBorder="1" applyAlignment="1">
      <alignment horizontal="center" vertical="center"/>
    </xf>
    <xf numFmtId="0" fontId="18" fillId="36" borderId="56" xfId="0" applyFont="1" applyFill="1" applyBorder="1" applyAlignment="1">
      <alignment horizontal="center" vertical="center"/>
    </xf>
    <xf numFmtId="0" fontId="154" fillId="36" borderId="34" xfId="0" applyFont="1" applyFill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176" fontId="14" fillId="36" borderId="53" xfId="0" applyNumberFormat="1" applyFont="1" applyFill="1" applyBorder="1" applyAlignment="1">
      <alignment vertical="center"/>
    </xf>
    <xf numFmtId="176" fontId="12" fillId="36" borderId="49" xfId="0" applyNumberFormat="1" applyFont="1" applyFill="1" applyBorder="1" applyAlignment="1">
      <alignment vertical="center"/>
    </xf>
    <xf numFmtId="177" fontId="14" fillId="36" borderId="53" xfId="0" applyNumberFormat="1" applyFont="1" applyFill="1" applyBorder="1" applyAlignment="1">
      <alignment vertical="center"/>
    </xf>
    <xf numFmtId="177" fontId="12" fillId="36" borderId="49" xfId="0" applyNumberFormat="1" applyFont="1" applyFill="1" applyBorder="1" applyAlignment="1">
      <alignment vertical="center"/>
    </xf>
    <xf numFmtId="178" fontId="14" fillId="36" borderId="53" xfId="0" applyNumberFormat="1" applyFont="1" applyFill="1" applyBorder="1" applyAlignment="1">
      <alignment vertical="center"/>
    </xf>
    <xf numFmtId="178" fontId="12" fillId="36" borderId="49" xfId="0" applyNumberFormat="1" applyFont="1" applyFill="1" applyBorder="1" applyAlignment="1">
      <alignment vertical="center"/>
    </xf>
    <xf numFmtId="179" fontId="14" fillId="36" borderId="53" xfId="0" applyNumberFormat="1" applyFont="1" applyFill="1" applyBorder="1" applyAlignment="1">
      <alignment vertical="center"/>
    </xf>
    <xf numFmtId="179" fontId="12" fillId="36" borderId="53" xfId="0" applyNumberFormat="1" applyFont="1" applyFill="1" applyBorder="1" applyAlignment="1">
      <alignment vertical="center"/>
    </xf>
    <xf numFmtId="0" fontId="11" fillId="36" borderId="43" xfId="0" applyFont="1" applyFill="1" applyBorder="1" applyAlignment="1">
      <alignment horizontal="left" vertical="center"/>
    </xf>
    <xf numFmtId="0" fontId="12" fillId="36" borderId="43" xfId="0" applyFont="1" applyFill="1" applyBorder="1" applyAlignment="1">
      <alignment horizontal="center" vertical="center"/>
    </xf>
    <xf numFmtId="0" fontId="18" fillId="36" borderId="43" xfId="0" applyFont="1" applyFill="1" applyBorder="1" applyAlignment="1">
      <alignment horizontal="center" vertical="center"/>
    </xf>
    <xf numFmtId="0" fontId="17" fillId="36" borderId="86" xfId="0" applyFont="1" applyFill="1" applyBorder="1" applyAlignment="1">
      <alignment horizontal="center" vertical="center"/>
    </xf>
    <xf numFmtId="0" fontId="12" fillId="36" borderId="36" xfId="0" applyFont="1" applyFill="1" applyBorder="1" applyAlignment="1">
      <alignment horizontal="center" vertical="center"/>
    </xf>
    <xf numFmtId="0" fontId="18" fillId="36" borderId="46" xfId="0" applyFont="1" applyFill="1" applyBorder="1" applyAlignment="1">
      <alignment horizontal="center" vertical="center"/>
    </xf>
    <xf numFmtId="0" fontId="17" fillId="36" borderId="27" xfId="0" applyFont="1" applyFill="1" applyBorder="1" applyAlignment="1">
      <alignment vertical="center"/>
    </xf>
    <xf numFmtId="0" fontId="18" fillId="36" borderId="32" xfId="0" applyFont="1" applyFill="1" applyBorder="1" applyAlignment="1">
      <alignment vertical="center"/>
    </xf>
    <xf numFmtId="0" fontId="18" fillId="36" borderId="87" xfId="0" applyFont="1" applyFill="1" applyBorder="1" applyAlignment="1">
      <alignment vertical="center"/>
    </xf>
    <xf numFmtId="0" fontId="19" fillId="36" borderId="71" xfId="0" applyFont="1" applyFill="1" applyBorder="1" applyAlignment="1">
      <alignment horizontal="center" vertical="center"/>
    </xf>
    <xf numFmtId="0" fontId="30" fillId="36" borderId="33" xfId="0" applyFont="1" applyFill="1" applyBorder="1" applyAlignment="1">
      <alignment horizontal="center" vertical="center"/>
    </xf>
    <xf numFmtId="0" fontId="20" fillId="36" borderId="56" xfId="0" applyFont="1" applyFill="1" applyBorder="1" applyAlignment="1">
      <alignment horizontal="center" vertical="center"/>
    </xf>
    <xf numFmtId="0" fontId="15" fillId="36" borderId="88" xfId="0" applyFont="1" applyFill="1" applyBorder="1" applyAlignment="1">
      <alignment horizontal="center" vertical="center"/>
    </xf>
    <xf numFmtId="0" fontId="30" fillId="36" borderId="15" xfId="0" applyFont="1" applyFill="1" applyBorder="1" applyAlignment="1">
      <alignment horizontal="center" vertical="center" wrapText="1"/>
    </xf>
    <xf numFmtId="0" fontId="15" fillId="36" borderId="89" xfId="0" applyFont="1" applyFill="1" applyBorder="1" applyAlignment="1">
      <alignment horizontal="center" vertical="center" wrapText="1"/>
    </xf>
    <xf numFmtId="0" fontId="15" fillId="36" borderId="57" xfId="0" applyFont="1" applyFill="1" applyBorder="1" applyAlignment="1">
      <alignment horizontal="center" vertical="center" wrapText="1"/>
    </xf>
    <xf numFmtId="0" fontId="15" fillId="36" borderId="47" xfId="0" applyFont="1" applyFill="1" applyBorder="1" applyAlignment="1">
      <alignment horizontal="center" vertical="center" wrapText="1"/>
    </xf>
    <xf numFmtId="0" fontId="15" fillId="36" borderId="33" xfId="0" applyFont="1" applyFill="1" applyBorder="1" applyAlignment="1">
      <alignment horizontal="center" vertical="center" wrapText="1"/>
    </xf>
    <xf numFmtId="0" fontId="19" fillId="39" borderId="34" xfId="0" applyFont="1" applyFill="1" applyBorder="1" applyAlignment="1">
      <alignment horizontal="center" vertical="center"/>
    </xf>
    <xf numFmtId="0" fontId="46" fillId="39" borderId="34" xfId="0" applyFont="1" applyFill="1" applyBorder="1" applyAlignment="1">
      <alignment horizontal="center" vertical="center"/>
    </xf>
    <xf numFmtId="0" fontId="19" fillId="39" borderId="33" xfId="0" applyFont="1" applyFill="1" applyBorder="1" applyAlignment="1">
      <alignment horizontal="center" vertical="center"/>
    </xf>
    <xf numFmtId="0" fontId="20" fillId="39" borderId="34" xfId="0" applyFont="1" applyFill="1" applyBorder="1" applyAlignment="1">
      <alignment horizontal="center" vertical="center"/>
    </xf>
    <xf numFmtId="0" fontId="18" fillId="36" borderId="27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0" fontId="18" fillId="36" borderId="48" xfId="0" applyFont="1" applyFill="1" applyBorder="1" applyAlignment="1">
      <alignment horizontal="center" vertical="center"/>
    </xf>
    <xf numFmtId="0" fontId="15" fillId="36" borderId="57" xfId="0" applyFont="1" applyFill="1" applyBorder="1" applyAlignment="1">
      <alignment horizontal="left" vertical="center"/>
    </xf>
    <xf numFmtId="0" fontId="55" fillId="36" borderId="71" xfId="0" applyFont="1" applyFill="1" applyBorder="1" applyAlignment="1">
      <alignment horizontal="center" vertical="center"/>
    </xf>
    <xf numFmtId="0" fontId="15" fillId="36" borderId="47" xfId="0" applyFont="1" applyFill="1" applyBorder="1" applyAlignment="1">
      <alignment horizontal="left" vertical="center"/>
    </xf>
    <xf numFmtId="0" fontId="55" fillId="36" borderId="34" xfId="0" applyFont="1" applyFill="1" applyBorder="1" applyAlignment="1">
      <alignment horizontal="center" vertical="center"/>
    </xf>
    <xf numFmtId="0" fontId="15" fillId="39" borderId="90" xfId="0" applyFont="1" applyFill="1" applyBorder="1" applyAlignment="1">
      <alignment horizontal="center" vertical="center" wrapText="1"/>
    </xf>
    <xf numFmtId="0" fontId="15" fillId="39" borderId="13" xfId="0" applyFont="1" applyFill="1" applyBorder="1" applyAlignment="1">
      <alignment horizontal="center" vertical="center" wrapText="1"/>
    </xf>
    <xf numFmtId="0" fontId="15" fillId="39" borderId="58" xfId="0" applyFont="1" applyFill="1" applyBorder="1" applyAlignment="1">
      <alignment horizontal="center" vertical="center" wrapText="1"/>
    </xf>
    <xf numFmtId="0" fontId="15" fillId="39" borderId="23" xfId="0" applyFont="1" applyFill="1" applyBorder="1" applyAlignment="1">
      <alignment horizontal="center" vertical="center" wrapText="1"/>
    </xf>
    <xf numFmtId="0" fontId="15" fillId="39" borderId="29" xfId="0" applyFont="1" applyFill="1" applyBorder="1" applyAlignment="1">
      <alignment horizontal="center" vertical="center"/>
    </xf>
    <xf numFmtId="0" fontId="15" fillId="39" borderId="44" xfId="0" applyFont="1" applyFill="1" applyBorder="1" applyAlignment="1">
      <alignment horizontal="center" vertical="center"/>
    </xf>
    <xf numFmtId="0" fontId="15" fillId="39" borderId="26" xfId="0" applyFont="1" applyFill="1" applyBorder="1" applyAlignment="1">
      <alignment horizontal="center" vertical="center" wrapText="1"/>
    </xf>
    <xf numFmtId="0" fontId="18" fillId="39" borderId="15" xfId="0" applyFont="1" applyFill="1" applyBorder="1" applyAlignment="1">
      <alignment horizontal="center" vertical="center"/>
    </xf>
    <xf numFmtId="0" fontId="21" fillId="39" borderId="33" xfId="0" applyFont="1" applyFill="1" applyBorder="1" applyAlignment="1">
      <alignment horizontal="center" vertical="center" wrapText="1"/>
    </xf>
    <xf numFmtId="0" fontId="168" fillId="0" borderId="73" xfId="0" applyFont="1" applyBorder="1" applyAlignment="1">
      <alignment horizontal="right" vertical="center"/>
    </xf>
    <xf numFmtId="0" fontId="168" fillId="0" borderId="91" xfId="0" applyFont="1" applyBorder="1" applyAlignment="1">
      <alignment horizontal="right" vertical="center"/>
    </xf>
    <xf numFmtId="0" fontId="175" fillId="0" borderId="66" xfId="0" applyFont="1" applyBorder="1" applyAlignment="1">
      <alignment horizontal="right" vertical="center"/>
    </xf>
    <xf numFmtId="0" fontId="168" fillId="36" borderId="76" xfId="0" applyFont="1" applyFill="1" applyBorder="1" applyAlignment="1">
      <alignment horizontal="right" vertical="center"/>
    </xf>
    <xf numFmtId="0" fontId="168" fillId="41" borderId="68" xfId="0" applyFont="1" applyFill="1" applyBorder="1" applyAlignment="1">
      <alignment horizontal="right" vertical="center"/>
    </xf>
    <xf numFmtId="0" fontId="167" fillId="0" borderId="70" xfId="0" applyFont="1" applyBorder="1" applyAlignment="1">
      <alignment horizontal="right" vertical="center"/>
    </xf>
    <xf numFmtId="0" fontId="155" fillId="36" borderId="88" xfId="0" applyFont="1" applyFill="1" applyBorder="1" applyAlignment="1">
      <alignment horizontal="center" vertical="center" wrapText="1"/>
    </xf>
    <xf numFmtId="0" fontId="155" fillId="36" borderId="83" xfId="0" applyFont="1" applyFill="1" applyBorder="1" applyAlignment="1">
      <alignment horizontal="center" vertical="center" wrapText="1"/>
    </xf>
    <xf numFmtId="0" fontId="155" fillId="36" borderId="84" xfId="0" applyFont="1" applyFill="1" applyBorder="1" applyAlignment="1">
      <alignment horizontal="center" vertical="center" wrapText="1"/>
    </xf>
    <xf numFmtId="0" fontId="15" fillId="36" borderId="52" xfId="0" applyFont="1" applyFill="1" applyBorder="1" applyAlignment="1">
      <alignment horizontal="center" vertical="center" wrapText="1" shrinkToFit="1"/>
    </xf>
    <xf numFmtId="0" fontId="15" fillId="36" borderId="68" xfId="0" applyFont="1" applyFill="1" applyBorder="1" applyAlignment="1">
      <alignment horizontal="center" vertical="center" wrapText="1" shrinkToFit="1"/>
    </xf>
    <xf numFmtId="0" fontId="15" fillId="36" borderId="70" xfId="0" applyFont="1" applyFill="1" applyBorder="1" applyAlignment="1">
      <alignment horizontal="center" vertical="center" wrapText="1" shrinkToFit="1"/>
    </xf>
    <xf numFmtId="0" fontId="30" fillId="36" borderId="27" xfId="0" applyFont="1" applyFill="1" applyBorder="1" applyAlignment="1">
      <alignment horizontal="center" vertical="center" wrapText="1"/>
    </xf>
    <xf numFmtId="0" fontId="37" fillId="36" borderId="27" xfId="0" applyFont="1" applyFill="1" applyBorder="1" applyAlignment="1">
      <alignment horizontal="center" vertical="center" wrapText="1"/>
    </xf>
    <xf numFmtId="0" fontId="15" fillId="36" borderId="89" xfId="0" applyFont="1" applyFill="1" applyBorder="1" applyAlignment="1">
      <alignment horizontal="center" vertical="center" wrapText="1"/>
    </xf>
    <xf numFmtId="0" fontId="15" fillId="36" borderId="37" xfId="0" applyFont="1" applyFill="1" applyBorder="1" applyAlignment="1">
      <alignment horizontal="center" vertical="center" wrapText="1"/>
    </xf>
    <xf numFmtId="0" fontId="15" fillId="36" borderId="57" xfId="0" applyFont="1" applyFill="1" applyBorder="1" applyAlignment="1">
      <alignment horizontal="center" vertical="center" wrapText="1"/>
    </xf>
    <xf numFmtId="0" fontId="30" fillId="36" borderId="68" xfId="0" applyFont="1" applyFill="1" applyBorder="1" applyAlignment="1">
      <alignment horizontal="center" vertical="center" wrapText="1" shrinkToFit="1"/>
    </xf>
    <xf numFmtId="0" fontId="30" fillId="36" borderId="92" xfId="0" applyFont="1" applyFill="1" applyBorder="1" applyAlignment="1">
      <alignment horizontal="center" vertical="center" wrapText="1" shrinkToFit="1"/>
    </xf>
    <xf numFmtId="0" fontId="15" fillId="36" borderId="47" xfId="0" applyFont="1" applyFill="1" applyBorder="1" applyAlignment="1">
      <alignment horizontal="center" vertical="center" wrapText="1"/>
    </xf>
    <xf numFmtId="0" fontId="15" fillId="36" borderId="33" xfId="0" applyFont="1" applyFill="1" applyBorder="1" applyAlignment="1">
      <alignment horizontal="center" vertical="center" wrapText="1"/>
    </xf>
    <xf numFmtId="0" fontId="15" fillId="36" borderId="52" xfId="0" applyFont="1" applyFill="1" applyBorder="1" applyAlignment="1">
      <alignment horizontal="center" vertical="center" wrapText="1"/>
    </xf>
    <xf numFmtId="0" fontId="15" fillId="36" borderId="68" xfId="0" applyFont="1" applyFill="1" applyBorder="1" applyAlignment="1">
      <alignment horizontal="center" vertical="center" wrapText="1"/>
    </xf>
    <xf numFmtId="0" fontId="15" fillId="36" borderId="70" xfId="0" applyFont="1" applyFill="1" applyBorder="1" applyAlignment="1">
      <alignment horizontal="center" vertical="center" wrapText="1"/>
    </xf>
    <xf numFmtId="0" fontId="15" fillId="36" borderId="52" xfId="48" applyFont="1" applyFill="1" applyBorder="1" applyAlignment="1">
      <alignment horizontal="center" vertical="center" wrapText="1"/>
      <protection/>
    </xf>
    <xf numFmtId="0" fontId="15" fillId="36" borderId="68" xfId="48" applyFont="1" applyFill="1" applyBorder="1" applyAlignment="1">
      <alignment horizontal="center" vertical="center" wrapText="1"/>
      <protection/>
    </xf>
    <xf numFmtId="0" fontId="15" fillId="36" borderId="70" xfId="48" applyFont="1" applyFill="1" applyBorder="1" applyAlignment="1">
      <alignment horizontal="center" vertical="center" wrapText="1"/>
      <protection/>
    </xf>
    <xf numFmtId="0" fontId="30" fillId="36" borderId="37" xfId="48" applyFont="1" applyFill="1" applyBorder="1" applyAlignment="1">
      <alignment horizontal="center" vertical="center" wrapText="1"/>
      <protection/>
    </xf>
    <xf numFmtId="0" fontId="30" fillId="36" borderId="57" xfId="48" applyFont="1" applyFill="1" applyBorder="1" applyAlignment="1">
      <alignment horizontal="center" vertical="center" wrapText="1"/>
      <protection/>
    </xf>
    <xf numFmtId="0" fontId="15" fillId="36" borderId="27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textRotation="255"/>
    </xf>
    <xf numFmtId="0" fontId="12" fillId="0" borderId="43" xfId="0" applyFont="1" applyFill="1" applyBorder="1" applyAlignment="1">
      <alignment horizontal="center" vertical="center" textRotation="255"/>
    </xf>
    <xf numFmtId="0" fontId="156" fillId="36" borderId="62" xfId="0" applyFont="1" applyFill="1" applyBorder="1" applyAlignment="1">
      <alignment horizontal="center" vertical="center"/>
    </xf>
    <xf numFmtId="0" fontId="156" fillId="36" borderId="93" xfId="0" applyFont="1" applyFill="1" applyBorder="1" applyAlignment="1">
      <alignment horizontal="center" vertical="center"/>
    </xf>
    <xf numFmtId="177" fontId="12" fillId="0" borderId="64" xfId="0" applyNumberFormat="1" applyFont="1" applyFill="1" applyBorder="1" applyAlignment="1">
      <alignment horizontal="center" vertical="center"/>
    </xf>
    <xf numFmtId="177" fontId="12" fillId="0" borderId="94" xfId="0" applyNumberFormat="1" applyFont="1" applyFill="1" applyBorder="1" applyAlignment="1">
      <alignment horizontal="center" vertical="center"/>
    </xf>
    <xf numFmtId="0" fontId="155" fillId="39" borderId="52" xfId="0" applyFont="1" applyFill="1" applyBorder="1" applyAlignment="1">
      <alignment horizontal="center" vertical="center" wrapText="1"/>
    </xf>
    <xf numFmtId="0" fontId="155" fillId="39" borderId="68" xfId="0" applyFont="1" applyFill="1" applyBorder="1" applyAlignment="1">
      <alignment horizontal="center" vertical="center" wrapText="1"/>
    </xf>
    <xf numFmtId="0" fontId="15" fillId="34" borderId="95" xfId="0" applyFont="1" applyFill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 wrapText="1"/>
    </xf>
    <xf numFmtId="0" fontId="18" fillId="34" borderId="96" xfId="0" applyFont="1" applyFill="1" applyBorder="1" applyAlignment="1">
      <alignment horizontal="center" vertical="center" wrapText="1"/>
    </xf>
    <xf numFmtId="0" fontId="12" fillId="34" borderId="87" xfId="0" applyFont="1" applyFill="1" applyBorder="1" applyAlignment="1">
      <alignment horizontal="center" vertical="center"/>
    </xf>
    <xf numFmtId="0" fontId="12" fillId="34" borderId="55" xfId="0" applyFont="1" applyFill="1" applyBorder="1" applyAlignment="1">
      <alignment horizontal="center" vertical="center"/>
    </xf>
    <xf numFmtId="0" fontId="14" fillId="34" borderId="97" xfId="0" applyFont="1" applyFill="1" applyBorder="1" applyAlignment="1">
      <alignment horizontal="center" vertical="center"/>
    </xf>
    <xf numFmtId="0" fontId="14" fillId="34" borderId="98" xfId="0" applyFont="1" applyFill="1" applyBorder="1" applyAlignment="1">
      <alignment horizontal="center" vertical="center"/>
    </xf>
    <xf numFmtId="0" fontId="18" fillId="36" borderId="27" xfId="0" applyFont="1" applyFill="1" applyBorder="1" applyAlignment="1">
      <alignment horizontal="center" vertical="center" wrapText="1"/>
    </xf>
    <xf numFmtId="184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 textRotation="255"/>
    </xf>
    <xf numFmtId="0" fontId="12" fillId="0" borderId="99" xfId="0" applyFont="1" applyFill="1" applyBorder="1" applyAlignment="1">
      <alignment horizontal="center" vertical="center" textRotation="255"/>
    </xf>
    <xf numFmtId="176" fontId="12" fillId="0" borderId="64" xfId="0" applyNumberFormat="1" applyFont="1" applyFill="1" applyBorder="1" applyAlignment="1">
      <alignment horizontal="center" vertical="center"/>
    </xf>
    <xf numFmtId="176" fontId="12" fillId="0" borderId="94" xfId="0" applyNumberFormat="1" applyFont="1" applyFill="1" applyBorder="1" applyAlignment="1">
      <alignment horizontal="center" vertical="center"/>
    </xf>
    <xf numFmtId="179" fontId="12" fillId="0" borderId="64" xfId="0" applyNumberFormat="1" applyFont="1" applyFill="1" applyBorder="1" applyAlignment="1">
      <alignment horizontal="center" vertical="center"/>
    </xf>
    <xf numFmtId="179" fontId="12" fillId="0" borderId="94" xfId="0" applyNumberFormat="1" applyFont="1" applyFill="1" applyBorder="1" applyAlignment="1">
      <alignment horizontal="center" vertical="center"/>
    </xf>
    <xf numFmtId="180" fontId="12" fillId="0" borderId="64" xfId="0" applyNumberFormat="1" applyFont="1" applyFill="1" applyBorder="1" applyAlignment="1">
      <alignment horizontal="center" vertical="center"/>
    </xf>
    <xf numFmtId="180" fontId="12" fillId="0" borderId="100" xfId="0" applyNumberFormat="1" applyFont="1" applyFill="1" applyBorder="1" applyAlignment="1">
      <alignment horizontal="center" vertical="center"/>
    </xf>
    <xf numFmtId="178" fontId="12" fillId="0" borderId="64" xfId="0" applyNumberFormat="1" applyFont="1" applyFill="1" applyBorder="1" applyAlignment="1">
      <alignment horizontal="center" vertical="center"/>
    </xf>
    <xf numFmtId="178" fontId="12" fillId="0" borderId="94" xfId="0" applyNumberFormat="1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2" fillId="34" borderId="101" xfId="0" applyFont="1" applyFill="1" applyBorder="1" applyAlignment="1">
      <alignment horizontal="center" vertical="center"/>
    </xf>
    <xf numFmtId="0" fontId="12" fillId="34" borderId="102" xfId="0" applyFont="1" applyFill="1" applyBorder="1" applyAlignment="1">
      <alignment horizontal="center" vertical="center"/>
    </xf>
    <xf numFmtId="0" fontId="21" fillId="36" borderId="68" xfId="0" applyFont="1" applyFill="1" applyBorder="1" applyAlignment="1">
      <alignment horizontal="center" vertical="center" wrapText="1" shrinkToFit="1"/>
    </xf>
    <xf numFmtId="0" fontId="21" fillId="36" borderId="70" xfId="0" applyFont="1" applyFill="1" applyBorder="1" applyAlignment="1">
      <alignment horizontal="center" vertical="center" wrapText="1" shrinkToFi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5" fillId="39" borderId="27" xfId="0" applyFont="1" applyFill="1" applyBorder="1" applyAlignment="1">
      <alignment horizontal="center" vertical="center" wrapText="1"/>
    </xf>
    <xf numFmtId="0" fontId="18" fillId="36" borderId="52" xfId="0" applyFont="1" applyFill="1" applyBorder="1" applyAlignment="1">
      <alignment horizontal="center" vertical="center" wrapText="1"/>
    </xf>
    <xf numFmtId="0" fontId="15" fillId="34" borderId="103" xfId="0" applyFont="1" applyFill="1" applyBorder="1" applyAlignment="1">
      <alignment horizontal="center" vertical="center" wrapText="1"/>
    </xf>
    <xf numFmtId="0" fontId="18" fillId="34" borderId="32" xfId="0" applyFont="1" applyFill="1" applyBorder="1" applyAlignment="1">
      <alignment horizontal="center" vertical="center" wrapText="1"/>
    </xf>
    <xf numFmtId="0" fontId="18" fillId="34" borderId="104" xfId="0" applyFont="1" applyFill="1" applyBorder="1" applyAlignment="1">
      <alignment horizontal="center" vertical="center" wrapText="1"/>
    </xf>
    <xf numFmtId="0" fontId="15" fillId="34" borderId="105" xfId="0" applyFont="1" applyFill="1" applyBorder="1" applyAlignment="1">
      <alignment horizontal="center" vertical="center" wrapText="1"/>
    </xf>
    <xf numFmtId="0" fontId="18" fillId="34" borderId="106" xfId="0" applyFont="1" applyFill="1" applyBorder="1" applyAlignment="1">
      <alignment horizontal="center" vertical="center" wrapText="1"/>
    </xf>
    <xf numFmtId="0" fontId="18" fillId="34" borderId="107" xfId="0" applyFont="1" applyFill="1" applyBorder="1" applyAlignment="1">
      <alignment horizontal="center" vertical="center" wrapText="1"/>
    </xf>
    <xf numFmtId="0" fontId="12" fillId="34" borderId="108" xfId="0" applyFont="1" applyFill="1" applyBorder="1" applyAlignment="1">
      <alignment horizontal="center" vertical="center"/>
    </xf>
    <xf numFmtId="0" fontId="14" fillId="34" borderId="109" xfId="0" applyFont="1" applyFill="1" applyBorder="1" applyAlignment="1">
      <alignment horizontal="center" vertical="center"/>
    </xf>
    <xf numFmtId="0" fontId="14" fillId="34" borderId="110" xfId="0" applyFont="1" applyFill="1" applyBorder="1" applyAlignment="1">
      <alignment horizontal="center" vertical="center"/>
    </xf>
    <xf numFmtId="0" fontId="12" fillId="34" borderId="111" xfId="0" applyFont="1" applyFill="1" applyBorder="1" applyAlignment="1">
      <alignment horizontal="center" vertical="center"/>
    </xf>
    <xf numFmtId="0" fontId="12" fillId="34" borderId="112" xfId="0" applyFont="1" applyFill="1" applyBorder="1" applyAlignment="1">
      <alignment horizontal="center" vertical="center"/>
    </xf>
    <xf numFmtId="0" fontId="12" fillId="34" borderId="113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9" fillId="0" borderId="60" xfId="0" applyFont="1" applyBorder="1" applyAlignment="1">
      <alignment horizontal="right" vertical="center"/>
    </xf>
    <xf numFmtId="0" fontId="9" fillId="0" borderId="6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34" borderId="114" xfId="0" applyFont="1" applyFill="1" applyBorder="1" applyAlignment="1">
      <alignment horizontal="center" vertical="center"/>
    </xf>
    <xf numFmtId="0" fontId="30" fillId="36" borderId="52" xfId="0" applyFont="1" applyFill="1" applyBorder="1" applyAlignment="1">
      <alignment horizontal="center" vertical="center" wrapText="1"/>
    </xf>
    <xf numFmtId="0" fontId="30" fillId="36" borderId="68" xfId="0" applyFont="1" applyFill="1" applyBorder="1" applyAlignment="1">
      <alignment horizontal="center" vertical="center" wrapText="1"/>
    </xf>
    <xf numFmtId="0" fontId="30" fillId="36" borderId="92" xfId="0" applyFont="1" applyFill="1" applyBorder="1" applyAlignment="1">
      <alignment horizontal="center" vertical="center" wrapText="1"/>
    </xf>
    <xf numFmtId="0" fontId="156" fillId="36" borderId="85" xfId="0" applyFont="1" applyFill="1" applyBorder="1" applyAlignment="1">
      <alignment horizontal="center" vertical="center"/>
    </xf>
    <xf numFmtId="0" fontId="156" fillId="36" borderId="115" xfId="0" applyFont="1" applyFill="1" applyBorder="1" applyAlignment="1">
      <alignment horizontal="center" vertical="center"/>
    </xf>
    <xf numFmtId="0" fontId="11" fillId="36" borderId="64" xfId="0" applyFont="1" applyFill="1" applyBorder="1" applyAlignment="1">
      <alignment horizontal="center" vertical="center" textRotation="255"/>
    </xf>
    <xf numFmtId="0" fontId="11" fillId="36" borderId="43" xfId="0" applyFont="1" applyFill="1" applyBorder="1" applyAlignment="1">
      <alignment horizontal="center" vertical="center" textRotation="255"/>
    </xf>
    <xf numFmtId="177" fontId="11" fillId="36" borderId="64" xfId="0" applyNumberFormat="1" applyFont="1" applyFill="1" applyBorder="1" applyAlignment="1">
      <alignment horizontal="center" vertical="center"/>
    </xf>
    <xf numFmtId="179" fontId="11" fillId="36" borderId="64" xfId="0" applyNumberFormat="1" applyFont="1" applyFill="1" applyBorder="1" applyAlignment="1">
      <alignment horizontal="center" vertical="center"/>
    </xf>
    <xf numFmtId="0" fontId="15" fillId="0" borderId="52" xfId="48" applyFont="1" applyFill="1" applyBorder="1" applyAlignment="1">
      <alignment horizontal="center" vertical="center" wrapText="1"/>
      <protection/>
    </xf>
    <xf numFmtId="0" fontId="15" fillId="0" borderId="68" xfId="48" applyFont="1" applyFill="1" applyBorder="1" applyAlignment="1">
      <alignment horizontal="center" vertical="center" wrapText="1"/>
      <protection/>
    </xf>
    <xf numFmtId="0" fontId="30" fillId="36" borderId="70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 wrapText="1"/>
    </xf>
    <xf numFmtId="0" fontId="15" fillId="0" borderId="92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11" fillId="36" borderId="63" xfId="0" applyFont="1" applyFill="1" applyBorder="1" applyAlignment="1">
      <alignment horizontal="center" vertical="center" textRotation="255"/>
    </xf>
    <xf numFmtId="0" fontId="11" fillId="36" borderId="99" xfId="0" applyFont="1" applyFill="1" applyBorder="1" applyAlignment="1">
      <alignment horizontal="center" vertical="center" textRotation="255"/>
    </xf>
    <xf numFmtId="0" fontId="15" fillId="0" borderId="0" xfId="0" applyFont="1" applyFill="1" applyBorder="1" applyAlignment="1">
      <alignment horizontal="center" vertical="center" wrapText="1"/>
    </xf>
    <xf numFmtId="180" fontId="11" fillId="36" borderId="64" xfId="0" applyNumberFormat="1" applyFont="1" applyFill="1" applyBorder="1" applyAlignment="1">
      <alignment horizontal="center" vertical="center"/>
    </xf>
    <xf numFmtId="180" fontId="11" fillId="36" borderId="100" xfId="0" applyNumberFormat="1" applyFont="1" applyFill="1" applyBorder="1" applyAlignment="1">
      <alignment horizontal="center" vertical="center"/>
    </xf>
    <xf numFmtId="0" fontId="11" fillId="0" borderId="99" xfId="0" applyFont="1" applyFill="1" applyBorder="1" applyAlignment="1">
      <alignment horizontal="center" vertical="center" textRotation="255"/>
    </xf>
    <xf numFmtId="176" fontId="11" fillId="36" borderId="64" xfId="0" applyNumberFormat="1" applyFont="1" applyFill="1" applyBorder="1" applyAlignment="1">
      <alignment horizontal="center" vertical="center"/>
    </xf>
    <xf numFmtId="176" fontId="11" fillId="36" borderId="94" xfId="0" applyNumberFormat="1" applyFont="1" applyFill="1" applyBorder="1" applyAlignment="1">
      <alignment horizontal="center" vertical="center"/>
    </xf>
    <xf numFmtId="178" fontId="11" fillId="36" borderId="64" xfId="0" applyNumberFormat="1" applyFont="1" applyFill="1" applyBorder="1" applyAlignment="1">
      <alignment horizontal="center" vertical="center"/>
    </xf>
    <xf numFmtId="0" fontId="15" fillId="34" borderId="43" xfId="0" applyFont="1" applyFill="1" applyBorder="1" applyAlignment="1">
      <alignment horizontal="center" vertical="center" wrapText="1"/>
    </xf>
    <xf numFmtId="0" fontId="15" fillId="34" borderId="96" xfId="0" applyFont="1" applyFill="1" applyBorder="1" applyAlignment="1">
      <alignment horizontal="center" vertical="center" wrapText="1"/>
    </xf>
    <xf numFmtId="181" fontId="45" fillId="0" borderId="0" xfId="0" applyNumberFormat="1" applyFont="1" applyFill="1" applyBorder="1" applyAlignment="1">
      <alignment horizontal="left" vertical="center"/>
    </xf>
    <xf numFmtId="0" fontId="155" fillId="0" borderId="27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15" fillId="0" borderId="89" xfId="0" applyFont="1" applyFill="1" applyBorder="1" applyAlignment="1">
      <alignment horizontal="center" vertical="center" wrapText="1"/>
    </xf>
    <xf numFmtId="0" fontId="12" fillId="34" borderId="60" xfId="0" applyFont="1" applyFill="1" applyBorder="1" applyAlignment="1">
      <alignment horizontal="center" vertical="center"/>
    </xf>
    <xf numFmtId="0" fontId="12" fillId="34" borderId="72" xfId="0" applyFont="1" applyFill="1" applyBorder="1" applyAlignment="1">
      <alignment horizontal="center" vertical="center"/>
    </xf>
    <xf numFmtId="0" fontId="14" fillId="34" borderId="116" xfId="0" applyFont="1" applyFill="1" applyBorder="1" applyAlignment="1">
      <alignment horizontal="center" vertical="center"/>
    </xf>
    <xf numFmtId="0" fontId="14" fillId="34" borderId="117" xfId="0" applyFont="1" applyFill="1" applyBorder="1" applyAlignment="1">
      <alignment horizontal="center" vertical="center"/>
    </xf>
    <xf numFmtId="0" fontId="21" fillId="36" borderId="68" xfId="0" applyFont="1" applyFill="1" applyBorder="1" applyAlignment="1">
      <alignment horizontal="center" vertical="center" wrapText="1"/>
    </xf>
    <xf numFmtId="0" fontId="21" fillId="36" borderId="92" xfId="0" applyFont="1" applyFill="1" applyBorder="1" applyAlignment="1">
      <alignment horizontal="center" vertical="center" wrapText="1"/>
    </xf>
    <xf numFmtId="0" fontId="15" fillId="34" borderId="32" xfId="0" applyFont="1" applyFill="1" applyBorder="1" applyAlignment="1">
      <alignment horizontal="center" vertical="center" wrapText="1"/>
    </xf>
    <xf numFmtId="0" fontId="15" fillId="34" borderId="104" xfId="0" applyFont="1" applyFill="1" applyBorder="1" applyAlignment="1">
      <alignment horizontal="center" vertical="center" wrapText="1"/>
    </xf>
    <xf numFmtId="0" fontId="14" fillId="37" borderId="109" xfId="0" applyFont="1" applyFill="1" applyBorder="1" applyAlignment="1">
      <alignment horizontal="center" vertical="center"/>
    </xf>
    <xf numFmtId="0" fontId="14" fillId="37" borderId="118" xfId="0" applyFont="1" applyFill="1" applyBorder="1" applyAlignment="1">
      <alignment horizontal="center" vertical="center"/>
    </xf>
    <xf numFmtId="0" fontId="15" fillId="34" borderId="106" xfId="0" applyFont="1" applyFill="1" applyBorder="1" applyAlignment="1">
      <alignment horizontal="center" vertical="center" wrapText="1"/>
    </xf>
    <xf numFmtId="0" fontId="15" fillId="34" borderId="107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right" vertical="center"/>
    </xf>
    <xf numFmtId="0" fontId="84" fillId="0" borderId="0" xfId="0" applyFont="1" applyAlignment="1">
      <alignment horizontal="right" vertical="center"/>
    </xf>
    <xf numFmtId="0" fontId="85" fillId="0" borderId="0" xfId="0" applyFont="1" applyAlignment="1">
      <alignment horizontal="left" vertical="center" wrapText="1"/>
    </xf>
    <xf numFmtId="0" fontId="176" fillId="0" borderId="0" xfId="0" applyFont="1" applyAlignment="1">
      <alignment horizontal="left" vertical="center" wrapText="1"/>
    </xf>
    <xf numFmtId="0" fontId="169" fillId="0" borderId="0" xfId="0" applyFont="1" applyAlignment="1">
      <alignment horizontal="left" vertical="center" wrapText="1"/>
    </xf>
    <xf numFmtId="182" fontId="177" fillId="0" borderId="0" xfId="0" applyNumberFormat="1" applyFont="1" applyAlignment="1">
      <alignment horizontal="center" vertical="center"/>
    </xf>
    <xf numFmtId="182" fontId="177" fillId="0" borderId="38" xfId="0" applyNumberFormat="1" applyFont="1" applyBorder="1" applyAlignment="1">
      <alignment horizontal="center" vertical="center"/>
    </xf>
    <xf numFmtId="182" fontId="165" fillId="0" borderId="0" xfId="0" applyNumberFormat="1" applyFont="1" applyAlignment="1">
      <alignment horizontal="center" vertical="center"/>
    </xf>
    <xf numFmtId="182" fontId="165" fillId="0" borderId="38" xfId="0" applyNumberFormat="1" applyFont="1" applyBorder="1" applyAlignment="1">
      <alignment horizontal="center" vertical="center"/>
    </xf>
    <xf numFmtId="182" fontId="177" fillId="0" borderId="85" xfId="0" applyNumberFormat="1" applyFont="1" applyBorder="1" applyAlignment="1">
      <alignment horizontal="center" vertical="center"/>
    </xf>
    <xf numFmtId="182" fontId="177" fillId="0" borderId="115" xfId="0" applyNumberFormat="1" applyFont="1" applyBorder="1" applyAlignment="1">
      <alignment horizontal="center" vertical="center"/>
    </xf>
    <xf numFmtId="0" fontId="81" fillId="0" borderId="0" xfId="0" applyFont="1" applyAlignment="1">
      <alignment horizontal="right" vertical="center"/>
    </xf>
    <xf numFmtId="182" fontId="67" fillId="0" borderId="0" xfId="0" applyNumberFormat="1" applyFont="1" applyAlignment="1">
      <alignment horizontal="center" vertical="center"/>
    </xf>
    <xf numFmtId="182" fontId="67" fillId="0" borderId="38" xfId="0" applyNumberFormat="1" applyFont="1" applyBorder="1" applyAlignment="1">
      <alignment horizontal="center" vertical="center"/>
    </xf>
    <xf numFmtId="182" fontId="66" fillId="0" borderId="0" xfId="0" applyNumberFormat="1" applyFont="1" applyAlignment="1">
      <alignment horizontal="center" vertical="center"/>
    </xf>
    <xf numFmtId="182" fontId="66" fillId="0" borderId="38" xfId="0" applyNumberFormat="1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5" fillId="40" borderId="119" xfId="0" applyFont="1" applyFill="1" applyBorder="1" applyAlignment="1">
      <alignment horizontal="center" vertical="center"/>
    </xf>
    <xf numFmtId="0" fontId="65" fillId="40" borderId="100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4" fillId="0" borderId="120" xfId="0" applyFont="1" applyBorder="1" applyAlignment="1">
      <alignment horizontal="center" vertical="center"/>
    </xf>
    <xf numFmtId="0" fontId="34" fillId="0" borderId="121" xfId="0" applyFont="1" applyBorder="1" applyAlignment="1">
      <alignment horizontal="center" vertical="center"/>
    </xf>
    <xf numFmtId="0" fontId="38" fillId="0" borderId="15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center" vertical="top" shrinkToFit="1"/>
    </xf>
    <xf numFmtId="0" fontId="34" fillId="0" borderId="7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48" fillId="0" borderId="68" xfId="0" applyFont="1" applyBorder="1" applyAlignment="1">
      <alignment horizontal="center" vertical="center" wrapText="1"/>
    </xf>
    <xf numFmtId="0" fontId="48" fillId="0" borderId="70" xfId="0" applyFont="1" applyBorder="1" applyAlignment="1">
      <alignment horizontal="center" vertical="center" wrapText="1"/>
    </xf>
    <xf numFmtId="0" fontId="33" fillId="0" borderId="122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/>
    </xf>
    <xf numFmtId="0" fontId="34" fillId="0" borderId="17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18" xfId="0" applyFont="1" applyBorder="1" applyAlignment="1">
      <alignment horizontal="left" vertical="center"/>
    </xf>
    <xf numFmtId="0" fontId="34" fillId="0" borderId="24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0" fontId="34" fillId="0" borderId="21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4" fillId="0" borderId="12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0" fontId="34" fillId="0" borderId="59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/>
    </xf>
    <xf numFmtId="0" fontId="34" fillId="0" borderId="16" xfId="0" applyFont="1" applyBorder="1" applyAlignment="1">
      <alignment horizontal="left" vertical="center"/>
    </xf>
    <xf numFmtId="0" fontId="41" fillId="0" borderId="0" xfId="33" applyFont="1" applyBorder="1" applyAlignment="1">
      <alignment horizontal="center" vertical="top"/>
      <protection/>
    </xf>
    <xf numFmtId="0" fontId="41" fillId="0" borderId="18" xfId="33" applyFont="1" applyBorder="1" applyAlignment="1">
      <alignment horizontal="center" vertical="top"/>
      <protection/>
    </xf>
    <xf numFmtId="0" fontId="12" fillId="0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0" fontId="31" fillId="33" borderId="90" xfId="0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/>
    </xf>
    <xf numFmtId="0" fontId="34" fillId="0" borderId="29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33" fillId="0" borderId="29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9" fillId="33" borderId="58" xfId="0" applyFont="1" applyFill="1" applyBorder="1" applyAlignment="1">
      <alignment horizontal="center" vertical="center"/>
    </xf>
    <xf numFmtId="0" fontId="40" fillId="33" borderId="56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18" fillId="0" borderId="59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31" fillId="33" borderId="123" xfId="0" applyFont="1" applyFill="1" applyBorder="1" applyAlignment="1">
      <alignment horizontal="center" vertical="center"/>
    </xf>
    <xf numFmtId="0" fontId="32" fillId="33" borderId="123" xfId="0" applyFont="1" applyFill="1" applyBorder="1" applyAlignment="1">
      <alignment horizontal="center" vertical="center"/>
    </xf>
    <xf numFmtId="0" fontId="32" fillId="33" borderId="124" xfId="0" applyFont="1" applyFill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4" fillId="0" borderId="89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33" fillId="0" borderId="120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top" shrinkToFit="1"/>
    </xf>
    <xf numFmtId="0" fontId="30" fillId="0" borderId="27" xfId="0" applyFont="1" applyBorder="1" applyAlignment="1">
      <alignment horizontal="center" vertical="top" wrapText="1"/>
    </xf>
    <xf numFmtId="0" fontId="30" fillId="0" borderId="27" xfId="0" applyFont="1" applyBorder="1" applyAlignment="1">
      <alignment horizontal="center" vertical="top"/>
    </xf>
    <xf numFmtId="0" fontId="30" fillId="0" borderId="27" xfId="0" applyFont="1" applyBorder="1" applyAlignment="1">
      <alignment horizontal="center" vertical="top" wrapText="1" shrinkToFit="1"/>
    </xf>
    <xf numFmtId="0" fontId="33" fillId="0" borderId="70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33" fillId="0" borderId="12" xfId="0" applyFont="1" applyBorder="1" applyAlignment="1">
      <alignment horizontal="left" vertical="center"/>
    </xf>
    <xf numFmtId="0" fontId="30" fillId="0" borderId="30" xfId="0" applyFont="1" applyBorder="1" applyAlignment="1">
      <alignment horizontal="center" vertical="top" shrinkToFit="1"/>
    </xf>
    <xf numFmtId="0" fontId="8" fillId="0" borderId="2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top"/>
    </xf>
    <xf numFmtId="0" fontId="48" fillId="0" borderId="27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shrinkToFit="1"/>
    </xf>
  </cellXfs>
  <cellStyles count="7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 2" xfId="34"/>
    <cellStyle name="一般 2 2 2 3 2 2" xfId="35"/>
    <cellStyle name="一般 2 3" xfId="36"/>
    <cellStyle name="一般 2 7" xfId="37"/>
    <cellStyle name="一般 3 2" xfId="38"/>
    <cellStyle name="一般 3 2 3" xfId="39"/>
    <cellStyle name="一般 3 2 3 3" xfId="40"/>
    <cellStyle name="一般 3 2 4 2" xfId="41"/>
    <cellStyle name="一般 3 3 2" xfId="42"/>
    <cellStyle name="一般 3 3 2 4" xfId="43"/>
    <cellStyle name="一般 4 2 3 2" xfId="44"/>
    <cellStyle name="一般 5" xfId="45"/>
    <cellStyle name="一般 6" xfId="46"/>
    <cellStyle name="一般 6 2" xfId="47"/>
    <cellStyle name="一般 7" xfId="48"/>
    <cellStyle name="一般 7 3" xfId="49"/>
    <cellStyle name="一般 7 3 2" xfId="50"/>
    <cellStyle name="一般 8" xfId="51"/>
    <cellStyle name="一般 8 2" xfId="52"/>
    <cellStyle name="一般 9" xfId="53"/>
    <cellStyle name="Comma" xfId="54"/>
    <cellStyle name="Comma [0]" xfId="55"/>
    <cellStyle name="Followed Hyperlink" xfId="56"/>
    <cellStyle name="中等" xfId="57"/>
    <cellStyle name="合計" xfId="58"/>
    <cellStyle name="好" xfId="59"/>
    <cellStyle name="Percent" xfId="60"/>
    <cellStyle name="計算方式" xfId="61"/>
    <cellStyle name="Currency" xfId="62"/>
    <cellStyle name="Currency [0]" xfId="63"/>
    <cellStyle name="連結的儲存格" xfId="64"/>
    <cellStyle name="備註" xfId="65"/>
    <cellStyle name="Hyperlink" xfId="66"/>
    <cellStyle name="說明文字" xfId="67"/>
    <cellStyle name="輔色1" xfId="68"/>
    <cellStyle name="輔色2" xfId="69"/>
    <cellStyle name="輔色3" xfId="70"/>
    <cellStyle name="輔色4" xfId="71"/>
    <cellStyle name="輔色5" xfId="72"/>
    <cellStyle name="輔色6" xfId="73"/>
    <cellStyle name="標題" xfId="74"/>
    <cellStyle name="標題 1" xfId="75"/>
    <cellStyle name="標題 2" xfId="76"/>
    <cellStyle name="標題 3" xfId="77"/>
    <cellStyle name="標題 4" xfId="78"/>
    <cellStyle name="輸入" xfId="79"/>
    <cellStyle name="輸出" xfId="80"/>
    <cellStyle name="檢查儲存格" xfId="81"/>
    <cellStyle name="壞" xfId="82"/>
    <cellStyle name="警告文字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103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10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107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1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11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12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129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14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14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14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147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15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161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16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7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7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7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7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7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7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7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7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7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7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8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8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8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8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8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8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8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8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8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8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9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9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9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9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9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9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9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9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9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9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0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0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0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0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0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0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0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0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0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0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1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1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1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1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1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1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1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1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1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1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2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2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2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2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2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2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2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2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2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2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3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3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3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3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3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3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3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3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3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3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4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4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4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4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4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4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4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4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4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4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5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5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5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253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5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25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5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257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25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5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6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6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6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6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6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26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6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6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6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6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7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7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27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7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7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7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7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7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7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279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8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8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8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8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8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8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8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8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8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8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9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9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29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9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29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9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29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297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9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29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0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0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0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0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30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0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0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0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0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0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1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311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1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1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1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1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1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1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31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1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2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2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2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2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2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2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2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2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2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2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3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3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3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3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3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3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3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3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3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3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4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4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4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4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4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4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4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4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4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4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5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5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5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5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5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5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5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5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5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5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6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6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6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6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6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6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6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6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6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6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7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7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7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7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7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7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7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7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7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7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8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8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8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8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8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8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8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8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8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8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9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9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9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9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9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9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9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9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9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39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0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0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0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403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0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40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0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407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4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0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1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1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1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1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1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41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1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1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1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1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2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2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42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2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2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2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2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2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2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429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3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3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3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3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3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3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3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3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3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3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4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4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44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4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44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4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44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447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4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4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5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5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5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5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45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5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5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5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5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5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6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461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6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6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6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6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6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6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46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6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7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7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7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7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7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7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7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7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7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7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8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8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8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8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8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8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8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8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8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8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9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9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9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9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9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9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9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9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9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49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0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0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0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0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0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0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0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0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0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0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1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1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1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1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1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1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1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1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1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1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2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2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2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2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2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2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2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2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2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2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3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3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3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3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3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3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3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3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3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3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4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4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4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4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4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4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4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4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4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4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5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5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5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553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5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55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5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557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55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5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6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6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6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6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6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56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6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6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6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6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7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7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57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7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7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7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7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7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7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579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8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8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8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8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8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8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8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8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8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8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9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9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59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9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59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9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59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597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9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59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0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0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0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0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60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0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0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0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0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0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1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611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1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1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1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1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1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1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61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1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2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2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2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2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2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2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2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2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2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2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3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3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3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3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3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3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3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3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3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3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4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4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4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4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4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4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4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4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4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4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5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5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5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5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5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5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5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5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5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5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6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6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6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6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6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6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6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6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6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6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7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7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7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7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7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7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7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7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7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7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8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8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8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8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8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8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8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8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8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8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9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9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9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9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9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9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9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9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9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69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0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0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0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703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0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70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0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707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7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0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1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1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1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1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1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71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1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1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1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1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2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2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72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2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2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2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2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2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2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729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3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3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3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3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3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3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3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3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3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3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4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4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74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4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74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4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74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747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4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4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5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5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5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5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75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5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5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5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5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5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6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761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6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6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6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6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6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6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76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6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7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7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7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7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7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7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7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7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7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7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8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8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8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8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8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8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8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8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8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8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9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9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9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9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9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9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9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9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9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79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0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0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0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0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0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0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0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0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0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0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1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1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1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1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1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1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1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1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1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1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2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2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2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2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2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2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2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2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2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2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3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3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3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3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3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3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3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3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3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3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4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4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4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4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4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4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4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4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4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4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5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5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5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853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5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85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5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857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85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5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6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6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6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6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6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86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6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6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6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6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7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7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87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7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7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7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7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7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7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879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8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8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8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8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8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8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8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8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8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8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9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9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89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9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89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9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89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897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9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89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0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0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0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0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90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0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0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0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0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0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1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911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1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1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1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1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1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1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91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1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2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2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2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2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2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2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2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2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2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2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3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38</xdr:row>
      <xdr:rowOff>247650</xdr:rowOff>
    </xdr:from>
    <xdr:to>
      <xdr:col>0</xdr:col>
      <xdr:colOff>1704975</xdr:colOff>
      <xdr:row>42</xdr:row>
      <xdr:rowOff>209550</xdr:rowOff>
    </xdr:to>
    <xdr:pic>
      <xdr:nvPicPr>
        <xdr:cNvPr id="931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821025"/>
          <a:ext cx="1485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3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3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3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3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3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3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3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3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4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4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4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4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4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4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4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4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4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4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5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5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5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5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5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5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5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5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5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5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6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6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6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6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6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6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6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6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6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6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7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7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7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7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7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7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7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7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7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7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8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8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8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8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8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8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8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8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8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8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9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9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9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9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9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9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9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9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9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99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0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0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0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0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100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0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100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0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10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1009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1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1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1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1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1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1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101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1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1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1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2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2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2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1023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2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2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2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2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2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2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103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3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3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3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3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3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3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3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3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3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4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4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4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1043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4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104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4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1047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104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4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5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5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5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5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5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105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5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5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5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5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6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6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106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6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6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6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6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6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6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1069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7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7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7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7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7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7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7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7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7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7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8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8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38</xdr:row>
      <xdr:rowOff>142875</xdr:rowOff>
    </xdr:from>
    <xdr:to>
      <xdr:col>0</xdr:col>
      <xdr:colOff>1647825</xdr:colOff>
      <xdr:row>42</xdr:row>
      <xdr:rowOff>285750</xdr:rowOff>
    </xdr:to>
    <xdr:pic>
      <xdr:nvPicPr>
        <xdr:cNvPr id="108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5716250"/>
          <a:ext cx="14859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8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8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8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8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8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8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8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9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9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9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9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9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9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9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9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9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09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0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0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0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0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0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0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0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0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0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0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1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1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1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1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1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1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1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1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1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1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2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2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2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2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2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2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2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2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2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2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3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3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3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3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3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3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3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3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3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3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4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4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4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4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4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4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4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4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4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4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5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5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5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5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5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115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5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1157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5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1159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116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6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6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6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6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6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6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1167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6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6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7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7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7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7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117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7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7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7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7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7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8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1181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8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8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8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8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8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8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8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8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9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9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9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9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119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9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119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19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119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1199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0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0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0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0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0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0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120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0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0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0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1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1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1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1213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1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1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1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1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1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1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122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2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2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2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2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2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2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2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2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2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3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3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3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38</xdr:row>
      <xdr:rowOff>142875</xdr:rowOff>
    </xdr:from>
    <xdr:to>
      <xdr:col>0</xdr:col>
      <xdr:colOff>1647825</xdr:colOff>
      <xdr:row>42</xdr:row>
      <xdr:rowOff>285750</xdr:rowOff>
    </xdr:to>
    <xdr:pic>
      <xdr:nvPicPr>
        <xdr:cNvPr id="1233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5716250"/>
          <a:ext cx="14859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3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3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3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3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3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3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4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4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4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4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4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4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4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4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4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4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5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5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5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5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5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5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5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5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5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5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6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6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6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6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6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6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6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6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6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6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7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7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7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7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7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7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7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7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7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7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8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8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8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8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8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8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8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8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8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8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9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9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9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9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9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9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9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9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9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29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0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0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0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0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0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0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130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0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13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0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131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1311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1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1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1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1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1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1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131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1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2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2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2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2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2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132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2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2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2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2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3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3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133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3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3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3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3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3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3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3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4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4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4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4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4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134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4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1347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4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1349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135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5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5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5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5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5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5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1357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5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5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6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6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6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6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136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6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6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6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6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6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7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1371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7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7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7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7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7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7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7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7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8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8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8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8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39</xdr:row>
      <xdr:rowOff>28575</xdr:rowOff>
    </xdr:from>
    <xdr:to>
      <xdr:col>7</xdr:col>
      <xdr:colOff>695325</xdr:colOff>
      <xdr:row>49</xdr:row>
      <xdr:rowOff>142875</xdr:rowOff>
    </xdr:to>
    <xdr:sp>
      <xdr:nvSpPr>
        <xdr:cNvPr id="1384" name="AutoShape 17"/>
        <xdr:cNvSpPr>
          <a:spLocks/>
        </xdr:cNvSpPr>
      </xdr:nvSpPr>
      <xdr:spPr>
        <a:xfrm>
          <a:off x="95250" y="15925800"/>
          <a:ext cx="15278100" cy="2809875"/>
        </a:xfrm>
        <a:prstGeom prst="roundRect">
          <a:avLst/>
        </a:prstGeom>
        <a:solidFill>
          <a:srgbClr val="FFFFFF"/>
        </a:solidFill>
        <a:ln w="50800" cmpd="sng">
          <a:solidFill>
            <a:srgbClr val="FF808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               </a:t>
          </a:r>
          <a:r>
            <a:rPr lang="en-US" cap="none" sz="3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3600" b="1" i="0" u="none" baseline="0">
              <a:solidFill>
                <a:srgbClr val="008000"/>
              </a:solidFill>
              <a:latin typeface="新細明體"/>
              <a:ea typeface="新細明體"/>
              <a:cs typeface="新細明體"/>
            </a:rPr>
            <a:t>◎</a:t>
          </a:r>
          <a:r>
            <a:rPr lang="en-US" cap="none" sz="3600" b="1" i="0" u="none" baseline="0">
              <a:solidFill>
                <a:srgbClr val="008000"/>
              </a:solidFill>
            </a:rPr>
            <a:t>營養小字典</a:t>
          </a:r>
          <a:r>
            <a:rPr lang="en-US" cap="none" sz="3600" b="1" i="0" u="none" baseline="0">
              <a:solidFill>
                <a:srgbClr val="FF0000"/>
              </a:solidFill>
            </a:rPr>
            <a:t>~</a:t>
          </a:r>
          <a:r>
            <a:rPr lang="en-US" cap="none" sz="3600" b="1" i="0" u="none" baseline="0">
              <a:solidFill>
                <a:srgbClr val="FF0000"/>
              </a:solidFill>
            </a:rPr>
            <a:t>寒食節的典故</a:t>
          </a:r>
          <a:r>
            <a:rPr lang="en-US" cap="none" sz="3600" b="1" i="0" u="none" baseline="0">
              <a:solidFill>
                <a:srgbClr val="FF0000"/>
              </a:solidFill>
            </a:rPr>
            <a:t>~</a:t>
          </a:r>
          <a:r>
            <a:rPr lang="en-US" cap="none" sz="2800" b="1" i="0" u="none" baseline="0">
              <a:solidFill>
                <a:srgbClr val="000000"/>
              </a:solidFill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</a:rPr>
            <a:t>          </a:t>
          </a:r>
          <a:r>
            <a:rPr lang="en-US" cap="none" sz="2800" b="1" i="0" u="none" baseline="0">
              <a:solidFill>
                <a:srgbClr val="000000"/>
              </a:solidFill>
            </a:rPr>
            <a:t>相傳</a:t>
          </a:r>
          <a:r>
            <a:rPr lang="en-US" cap="none" sz="2800" b="1" i="0" u="none" baseline="0">
              <a:solidFill>
                <a:srgbClr val="000000"/>
              </a:solidFill>
            </a:rPr>
            <a:t>春秋時期</a:t>
          </a:r>
          <a:r>
            <a:rPr lang="en-US" cap="none" sz="2800" b="1" i="0" u="none" baseline="0">
              <a:solidFill>
                <a:srgbClr val="000000"/>
              </a:solidFill>
            </a:rPr>
            <a:t>晉公子</a:t>
          </a:r>
          <a:r>
            <a:rPr lang="en-US" cap="none" sz="2800" b="1" i="0" u="none" baseline="0">
              <a:solidFill>
                <a:srgbClr val="000000"/>
              </a:solidFill>
            </a:rPr>
            <a:t>重</a:t>
          </a:r>
          <a:r>
            <a:rPr lang="en-US" cap="none" sz="2800" b="1" i="0" u="none" baseline="0">
              <a:solidFill>
                <a:srgbClr val="000000"/>
              </a:solidFill>
            </a:rPr>
            <a:t>耳</a:t>
          </a:r>
          <a:r>
            <a:rPr lang="en-US" cap="none" sz="2800" b="1" i="0" u="none" baseline="0">
              <a:solidFill>
                <a:srgbClr val="000000"/>
              </a:solidFill>
            </a:rPr>
            <a:t>離開晉國，流亡十九年。一次</a:t>
          </a:r>
          <a:r>
            <a:rPr lang="en-US" cap="none" sz="2800" b="1" i="0" u="none" baseline="0">
              <a:solidFill>
                <a:srgbClr val="000000"/>
              </a:solidFill>
            </a:rPr>
            <a:t>重</a:t>
          </a:r>
          <a:r>
            <a:rPr lang="en-US" cap="none" sz="2800" b="1" i="0" u="none" baseline="0">
              <a:solidFill>
                <a:srgbClr val="000000"/>
              </a:solidFill>
            </a:rPr>
            <a:t>耳餓昏，</a:t>
          </a:r>
          <a:r>
            <a:rPr lang="en-US" cap="none" sz="2800" b="1" i="0" u="none" baseline="0">
              <a:solidFill>
                <a:srgbClr val="000000"/>
              </a:solidFill>
            </a:rPr>
            <a:t>介之推</a:t>
          </a:r>
          <a:r>
            <a:rPr lang="en-US" cap="none" sz="2800" b="1" i="0" u="none" baseline="0">
              <a:solidFill>
                <a:srgbClr val="000000"/>
              </a:solidFill>
            </a:rPr>
            <a:t>割下自己大腿肉烤熟給他吃，讓他得以保住性命。</a:t>
          </a:r>
          <a:r>
            <a:rPr lang="en-US" cap="none" sz="2800" b="1" i="0" u="none" baseline="0">
              <a:solidFill>
                <a:srgbClr val="000000"/>
              </a:solidFill>
            </a:rPr>
            <a:t>重</a:t>
          </a:r>
          <a:r>
            <a:rPr lang="en-US" cap="none" sz="2800" b="1" i="0" u="none" baseline="0">
              <a:solidFill>
                <a:srgbClr val="000000"/>
              </a:solidFill>
            </a:rPr>
            <a:t>耳很感動。後來</a:t>
          </a:r>
          <a:r>
            <a:rPr lang="en-US" cap="none" sz="2800" b="1" i="0" u="none" baseline="0">
              <a:solidFill>
                <a:srgbClr val="000000"/>
              </a:solidFill>
            </a:rPr>
            <a:t>重</a:t>
          </a:r>
          <a:r>
            <a:rPr lang="en-US" cap="none" sz="2800" b="1" i="0" u="none" baseline="0">
              <a:solidFill>
                <a:srgbClr val="000000"/>
              </a:solidFill>
            </a:rPr>
            <a:t>耳回到晉國，回憶起舊事，想封賞介之推，而介之推已經和母親到山西的</a:t>
          </a:r>
          <a:r>
            <a:rPr lang="en-US" cap="none" sz="2800" b="1" i="0" u="none" baseline="0">
              <a:solidFill>
                <a:srgbClr val="000000"/>
              </a:solidFill>
            </a:rPr>
            <a:t>綿山</a:t>
          </a:r>
          <a:r>
            <a:rPr lang="en-US" cap="none" sz="2800" b="1" i="0" u="none" baseline="0">
              <a:solidFill>
                <a:srgbClr val="000000"/>
              </a:solidFill>
            </a:rPr>
            <a:t>隱居。晉文公派人上山搜索，遍尋不到，其臣擅自放火燒山，想以此逼出介之推，但最後發現介之推母子抱著槐樹被燒死。</a:t>
          </a:r>
          <a:r>
            <a:rPr lang="en-US" cap="none" sz="2800" b="1" i="0" u="none" baseline="0">
              <a:solidFill>
                <a:srgbClr val="000000"/>
              </a:solidFill>
            </a:rPr>
            <a:t>重</a:t>
          </a:r>
          <a:r>
            <a:rPr lang="en-US" cap="none" sz="2800" b="1" i="0" u="none" baseline="0">
              <a:solidFill>
                <a:srgbClr val="000000"/>
              </a:solidFill>
            </a:rPr>
            <a:t>耳難過至極，便規定每年此時不得生火，一律吃冷食，稱為寒食節</a:t>
          </a:r>
          <a:r>
            <a:rPr lang="en-US" cap="none" sz="2800" b="1" i="0" u="none" baseline="0">
              <a:solidFill>
                <a:srgbClr val="000000"/>
              </a:solidFill>
            </a:rPr>
            <a:t>。</a:t>
          </a:r>
          <a:r>
            <a:rPr lang="en-US" cap="none" sz="2000" b="1" i="0" u="none" baseline="0">
              <a:solidFill>
                <a:srgbClr val="000000"/>
              </a:solidFill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</a:rPr>
            <a:t>資料來源</a:t>
          </a:r>
          <a:r>
            <a:rPr lang="en-US" cap="none" sz="2000" b="1" i="0" u="none" baseline="0">
              <a:solidFill>
                <a:srgbClr val="000000"/>
              </a:solidFill>
            </a:rPr>
            <a:t>：</a:t>
          </a:r>
          <a:r>
            <a:rPr lang="en-US" cap="none" sz="2000" b="1" i="0" u="none" baseline="0">
              <a:solidFill>
                <a:srgbClr val="000000"/>
              </a:solidFill>
            </a:rPr>
            <a:t>維基百科</a:t>
          </a:r>
          <a:r>
            <a:rPr lang="en-US" cap="none" sz="2000" b="1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0</xdr:col>
      <xdr:colOff>47625</xdr:colOff>
      <xdr:row>38</xdr:row>
      <xdr:rowOff>161925</xdr:rowOff>
    </xdr:from>
    <xdr:to>
      <xdr:col>0</xdr:col>
      <xdr:colOff>1533525</xdr:colOff>
      <xdr:row>42</xdr:row>
      <xdr:rowOff>304800</xdr:rowOff>
    </xdr:to>
    <xdr:pic>
      <xdr:nvPicPr>
        <xdr:cNvPr id="138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5735300"/>
          <a:ext cx="14859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8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8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8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8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9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9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9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9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9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9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9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9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9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39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0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0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0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0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0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0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0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0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0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0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1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1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1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1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1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1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1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1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1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1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2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2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2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2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2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2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2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2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2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2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3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3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3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3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3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3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3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3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3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3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4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4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4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4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4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4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4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4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4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4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5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5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5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5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5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5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5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5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145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5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146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6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146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1463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6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6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6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6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6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6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147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7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7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7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7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7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7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1477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7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7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8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8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8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8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148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8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8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8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8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8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9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9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9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9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9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9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9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1497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49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1499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0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1501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150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0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0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0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0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0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0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1509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1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1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1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1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1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1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151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1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1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1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2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2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2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1523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2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2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2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2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2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2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3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3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3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3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3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3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3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3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3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3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4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4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4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4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4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4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4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4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4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4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5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5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5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5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5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5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5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5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5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5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6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6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6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6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6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6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6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6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6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6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7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7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7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7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7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7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7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7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7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7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8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8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8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8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8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8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8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8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8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8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9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9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9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9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9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9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9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9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9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59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0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0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0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0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0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0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0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0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16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0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161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1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161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1613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1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1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1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1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1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1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162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2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2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2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2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2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2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1627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2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2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3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3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3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3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163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3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3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3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3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3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4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4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4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4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4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4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4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1647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4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1649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5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32</xdr:row>
      <xdr:rowOff>76200</xdr:rowOff>
    </xdr:from>
    <xdr:to>
      <xdr:col>0</xdr:col>
      <xdr:colOff>1724025</xdr:colOff>
      <xdr:row>36</xdr:row>
      <xdr:rowOff>238125</xdr:rowOff>
    </xdr:to>
    <xdr:pic>
      <xdr:nvPicPr>
        <xdr:cNvPr id="1651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5573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16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53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54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55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56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5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5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1659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6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6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6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6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6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6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190500</xdr:rowOff>
    </xdr:from>
    <xdr:to>
      <xdr:col>0</xdr:col>
      <xdr:colOff>1704975</xdr:colOff>
      <xdr:row>36</xdr:row>
      <xdr:rowOff>438150</xdr:rowOff>
    </xdr:to>
    <xdr:pic>
      <xdr:nvPicPr>
        <xdr:cNvPr id="166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67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68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69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70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71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72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32</xdr:row>
      <xdr:rowOff>171450</xdr:rowOff>
    </xdr:from>
    <xdr:to>
      <xdr:col>0</xdr:col>
      <xdr:colOff>1619250</xdr:colOff>
      <xdr:row>36</xdr:row>
      <xdr:rowOff>371475</xdr:rowOff>
    </xdr:to>
    <xdr:pic>
      <xdr:nvPicPr>
        <xdr:cNvPr id="1673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5733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7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7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76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77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78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79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80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81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82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83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84" name="圖片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</xdr:row>
      <xdr:rowOff>0</xdr:rowOff>
    </xdr:from>
    <xdr:to>
      <xdr:col>10</xdr:col>
      <xdr:colOff>9525</xdr:colOff>
      <xdr:row>6</xdr:row>
      <xdr:rowOff>9525</xdr:rowOff>
    </xdr:to>
    <xdr:pic>
      <xdr:nvPicPr>
        <xdr:cNvPr id="1685" name="圖片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54400" y="348615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ownloads\schoolingredient_2019031108433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10803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689;&#24859;&#22283;&#23567;\&#33756;&#21934;\106&#23416;&#24180;\107.2&#26376;\&#21320;&#39184;\&#20689;&#24859;020102&#30906;&#35469;&#2925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1320;&#39184;&#31192;&#26360;\d\&#36039;&#26009;\&#33756;&#21934;\105&#23416;&#24180;\11&#26376;\&#20689;&#24859;1101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1320;&#39184;&#31192;&#26360;\d\&#36039;&#26009;\&#33756;&#21934;\109&#23416;&#24180;\109&#24180;11&#26376;\&#20689;&#24859;0303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09&#20689;&#24859;03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20689;&#24859;030304(5)&#2520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0689;&#24859;113.3&#26376;&#25209;&#207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RefersList"/>
    </sheetNames>
    <sheetDataSet>
      <sheetData sheetId="1">
        <row r="2">
          <cell r="A2" t="str">
            <v>可醇麵包店</v>
          </cell>
          <cell r="C2" t="str">
            <v/>
          </cell>
        </row>
        <row r="3">
          <cell r="A3" t="str">
            <v>大蕓農場</v>
          </cell>
          <cell r="C3" t="str">
            <v>CAS台灣優良農產品</v>
          </cell>
        </row>
        <row r="4">
          <cell r="A4" t="str">
            <v>大蕓農場-葉木昌</v>
          </cell>
          <cell r="C4" t="str">
            <v>CAS台灣有機農產品</v>
          </cell>
        </row>
        <row r="5">
          <cell r="A5" t="str">
            <v>定緁食品有限公司</v>
          </cell>
          <cell r="C5" t="str">
            <v>產銷履歷</v>
          </cell>
        </row>
        <row r="6">
          <cell r="A6" t="str">
            <v>新松仁碾米工廠</v>
          </cell>
          <cell r="C6" t="str">
            <v>吉園圃</v>
          </cell>
        </row>
        <row r="7">
          <cell r="A7" t="str">
            <v>至芃企業有限公司</v>
          </cell>
          <cell r="C7" t="str">
            <v>生產追溯-農產品</v>
          </cell>
        </row>
        <row r="8">
          <cell r="A8" t="str">
            <v>葉志豪</v>
          </cell>
          <cell r="C8" t="str">
            <v>生產追溯-牛肉</v>
          </cell>
        </row>
        <row r="9">
          <cell r="A9" t="str">
            <v>雅可樂多股份有限公司</v>
          </cell>
          <cell r="C9" t="str">
            <v>生產追溯-豬肉</v>
          </cell>
        </row>
        <row r="10">
          <cell r="C10" t="str">
            <v>生產追溯-雞蛋</v>
          </cell>
        </row>
        <row r="11">
          <cell r="C11" t="str">
            <v>生產追溯-水產品</v>
          </cell>
        </row>
        <row r="12">
          <cell r="C12" t="str">
            <v>生產追溯-禽肉</v>
          </cell>
        </row>
        <row r="13">
          <cell r="C13" t="str">
            <v>TQF</v>
          </cell>
        </row>
        <row r="14">
          <cell r="C14" t="str">
            <v>HALAL</v>
          </cell>
        </row>
        <row r="15">
          <cell r="C15" t="str">
            <v>HACCP</v>
          </cell>
        </row>
        <row r="16">
          <cell r="C16" t="str">
            <v>ISO22000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RefersList"/>
    </sheetNames>
    <sheetDataSet>
      <sheetData sheetId="1">
        <row r="2">
          <cell r="B2" t="str">
            <v>全部學校</v>
          </cell>
        </row>
        <row r="3">
          <cell r="B3" t="str">
            <v>桃園市大溪區中興國小</v>
          </cell>
        </row>
        <row r="4">
          <cell r="B4" t="str">
            <v>桃園市大溪區僑愛國小</v>
          </cell>
        </row>
        <row r="5">
          <cell r="B5" t="str">
            <v>桃園市大溪區僑愛國民小學附設幼兒園</v>
          </cell>
        </row>
        <row r="6">
          <cell r="B6" t="str">
            <v>桃園市大溪區中興國民小學附設幼兒園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一周"/>
      <sheetName val="第二周"/>
      <sheetName val="2月"/>
      <sheetName val="1一日誌"/>
      <sheetName val="1二日誌"/>
      <sheetName val="1三日誌"/>
      <sheetName val="1四日誌"/>
      <sheetName val="1五日誌"/>
      <sheetName val="2六日誌"/>
      <sheetName val="2一"/>
      <sheetName val="2二"/>
      <sheetName val="2三"/>
      <sheetName val="2四"/>
      <sheetName val="2五"/>
    </sheetNames>
    <sheetDataSet>
      <sheetData sheetId="1">
        <row r="30">
          <cell r="AJ30">
            <v>4.4</v>
          </cell>
        </row>
        <row r="31">
          <cell r="AJ31">
            <v>2.025</v>
          </cell>
        </row>
        <row r="32">
          <cell r="AJ32">
            <v>1.575</v>
          </cell>
        </row>
        <row r="34">
          <cell r="AJ34">
            <v>0.275</v>
          </cell>
        </row>
        <row r="35">
          <cell r="AJ35">
            <v>629.75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一周"/>
      <sheetName val="第二周"/>
      <sheetName val="11月"/>
      <sheetName val="1一日誌"/>
      <sheetName val="1二日誌"/>
      <sheetName val="1三日誌"/>
      <sheetName val="1四日誌"/>
      <sheetName val="1五日誌"/>
      <sheetName val="2一"/>
      <sheetName val="2二"/>
      <sheetName val="2三"/>
      <sheetName val="2四"/>
      <sheetName val="2五"/>
    </sheetNames>
    <sheetDataSet>
      <sheetData sheetId="0">
        <row r="34">
          <cell r="AJ34">
            <v>0.22000000000000003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三周"/>
      <sheetName val="第四周"/>
      <sheetName val="3月總表"/>
      <sheetName val="3一日誌"/>
      <sheetName val="3二日誌"/>
      <sheetName val="3三日誌"/>
      <sheetName val="3四日誌"/>
      <sheetName val="3五日誌"/>
      <sheetName val="3六日誌"/>
      <sheetName val="4一"/>
      <sheetName val="4二"/>
      <sheetName val="4三"/>
      <sheetName val="4四"/>
      <sheetName val="4五"/>
    </sheetNames>
    <sheetDataSet>
      <sheetData sheetId="0">
        <row r="31">
          <cell r="AJ31">
            <v>4.2</v>
          </cell>
        </row>
        <row r="32">
          <cell r="AJ32">
            <v>2.16</v>
          </cell>
        </row>
        <row r="33">
          <cell r="AJ33">
            <v>1.52</v>
          </cell>
        </row>
        <row r="34">
          <cell r="AJ34">
            <v>2.7</v>
          </cell>
        </row>
        <row r="35">
          <cell r="AJ35">
            <v>0.2</v>
          </cell>
        </row>
        <row r="36">
          <cell r="AJ36">
            <v>627.5</v>
          </cell>
        </row>
      </sheetData>
      <sheetData sheetId="1">
        <row r="33">
          <cell r="AJ33">
            <v>4.1</v>
          </cell>
        </row>
        <row r="34">
          <cell r="AJ34">
            <v>2.76</v>
          </cell>
        </row>
        <row r="35">
          <cell r="AJ35">
            <v>1.48</v>
          </cell>
        </row>
        <row r="36">
          <cell r="AJ36">
            <v>2.54</v>
          </cell>
        </row>
        <row r="38">
          <cell r="AJ38">
            <v>665.3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五周"/>
      <sheetName val="第四周"/>
      <sheetName val="3月總表"/>
      <sheetName val="5一日誌"/>
      <sheetName val="5二日誌"/>
      <sheetName val="5三日誌"/>
      <sheetName val="5四日誌"/>
      <sheetName val="5五日誌"/>
      <sheetName val="5六日誌"/>
      <sheetName val="4一"/>
      <sheetName val="4二"/>
      <sheetName val="4三"/>
      <sheetName val="4四"/>
      <sheetName val="4五"/>
    </sheetNames>
    <sheetDataSet>
      <sheetData sheetId="0">
        <row r="30">
          <cell r="AQ30">
            <v>4.32</v>
          </cell>
        </row>
        <row r="31">
          <cell r="AQ31">
            <v>2.46</v>
          </cell>
        </row>
        <row r="32">
          <cell r="AQ32">
            <v>1.3</v>
          </cell>
        </row>
        <row r="33">
          <cell r="AQ33">
            <v>2.52</v>
          </cell>
        </row>
        <row r="35">
          <cell r="AQ35">
            <v>649.6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第三周"/>
      <sheetName val="第四周"/>
      <sheetName val="3月總表"/>
      <sheetName val="3一日誌"/>
      <sheetName val="3二日誌"/>
      <sheetName val="3三日誌"/>
      <sheetName val="3四日誌"/>
      <sheetName val="3五日誌"/>
      <sheetName val="3六日誌"/>
      <sheetName val="4一"/>
      <sheetName val="4二"/>
      <sheetName val="4三"/>
      <sheetName val="4四"/>
      <sheetName val="4五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第一周"/>
      <sheetName val="第二周"/>
      <sheetName val="3月"/>
      <sheetName val="1一日誌"/>
      <sheetName val="1二日誌"/>
      <sheetName val="1三日誌"/>
      <sheetName val="1四日誌"/>
      <sheetName val="1五日誌"/>
      <sheetName val="2一"/>
      <sheetName val="2二"/>
      <sheetName val="2三"/>
      <sheetName val="2四"/>
      <sheetName val="2五"/>
      <sheetName val="相容性報表"/>
    </sheetNames>
    <sheetDataSet>
      <sheetData sheetId="1">
        <row r="30">
          <cell r="AJ30">
            <v>4.32</v>
          </cell>
        </row>
        <row r="31">
          <cell r="AJ31">
            <v>2.3200000000000003</v>
          </cell>
        </row>
        <row r="32">
          <cell r="AJ32">
            <v>1.36</v>
          </cell>
        </row>
        <row r="33">
          <cell r="AJ33">
            <v>2.5</v>
          </cell>
        </row>
        <row r="34">
          <cell r="AJ34">
            <v>0.3</v>
          </cell>
        </row>
        <row r="35">
          <cell r="AJ35">
            <v>654.9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8"/>
  <sheetViews>
    <sheetView tabSelected="1" view="pageBreakPreview" zoomScale="80" zoomScaleNormal="75" zoomScaleSheetLayoutView="80" zoomScalePageLayoutView="0" workbookViewId="0" topLeftCell="A1">
      <selection activeCell="AE6" sqref="AE6"/>
    </sheetView>
  </sheetViews>
  <sheetFormatPr defaultColWidth="6.125" defaultRowHeight="22.5" customHeight="1"/>
  <cols>
    <col min="1" max="1" width="4.625" style="1" customWidth="1"/>
    <col min="2" max="2" width="17.75390625" style="2" customWidth="1"/>
    <col min="3" max="3" width="5.625" style="2" customWidth="1"/>
    <col min="4" max="4" width="6.00390625" style="2" customWidth="1"/>
    <col min="5" max="5" width="4.75390625" style="2" customWidth="1"/>
    <col min="6" max="6" width="5.625" style="3" customWidth="1"/>
    <col min="7" max="7" width="8.625" style="4" customWidth="1"/>
    <col min="8" max="8" width="4.625" style="1" customWidth="1"/>
    <col min="9" max="9" width="17.125" style="14" customWidth="1"/>
    <col min="10" max="10" width="5.625" style="2" hidden="1" customWidth="1"/>
    <col min="11" max="11" width="6.00390625" style="2" customWidth="1"/>
    <col min="12" max="12" width="4.125" style="2" customWidth="1"/>
    <col min="13" max="13" width="5.625" style="3" customWidth="1"/>
    <col min="14" max="14" width="7.875" style="4" customWidth="1"/>
    <col min="15" max="15" width="4.625" style="1" customWidth="1"/>
    <col min="16" max="16" width="17.125" style="14" customWidth="1"/>
    <col min="17" max="17" width="5.625" style="2" customWidth="1"/>
    <col min="18" max="18" width="6.00390625" style="2" customWidth="1"/>
    <col min="19" max="19" width="4.125" style="2" customWidth="1"/>
    <col min="20" max="20" width="5.625" style="3" customWidth="1"/>
    <col min="21" max="21" width="6.875" style="4" customWidth="1"/>
    <col min="22" max="22" width="4.625" style="5" customWidth="1"/>
    <col min="23" max="23" width="19.50390625" style="14" customWidth="1"/>
    <col min="24" max="24" width="5.625" style="2" customWidth="1"/>
    <col min="25" max="25" width="6.00390625" style="2" customWidth="1"/>
    <col min="26" max="26" width="4.125" style="2" customWidth="1"/>
    <col min="27" max="27" width="5.625" style="3" customWidth="1"/>
    <col min="28" max="28" width="5.625" style="4" customWidth="1"/>
    <col min="29" max="29" width="4.625" style="1" customWidth="1"/>
    <col min="30" max="30" width="20.625" style="14" customWidth="1"/>
    <col min="31" max="31" width="5.625" style="2" customWidth="1"/>
    <col min="32" max="32" width="6.00390625" style="2" customWidth="1"/>
    <col min="33" max="33" width="4.125" style="2" customWidth="1"/>
    <col min="34" max="34" width="5.625" style="6" customWidth="1"/>
    <col min="35" max="35" width="6.50390625" style="4" customWidth="1"/>
    <col min="36" max="36" width="9.50390625" style="19" bestFit="1" customWidth="1"/>
    <col min="37" max="37" width="9.00390625" style="7" bestFit="1" customWidth="1"/>
    <col min="38" max="16384" width="6.125" style="7" customWidth="1"/>
  </cols>
  <sheetData>
    <row r="1" spans="1:36" s="8" customFormat="1" ht="18.75" customHeight="1">
      <c r="A1" s="599" t="s">
        <v>544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290">
        <v>5</v>
      </c>
      <c r="M1" s="600" t="s">
        <v>437</v>
      </c>
      <c r="N1" s="600"/>
      <c r="O1" s="600"/>
      <c r="P1" s="600"/>
      <c r="Q1" s="600"/>
      <c r="R1" s="600"/>
      <c r="S1" s="600"/>
      <c r="T1" s="600"/>
      <c r="U1" s="600"/>
      <c r="V1" s="600"/>
      <c r="W1" s="174" t="s">
        <v>219</v>
      </c>
      <c r="X1" s="136"/>
      <c r="Y1" s="563">
        <f>AJ30</f>
        <v>0</v>
      </c>
      <c r="Z1" s="563"/>
      <c r="AA1" s="136"/>
      <c r="AB1" s="136"/>
      <c r="AC1" s="136"/>
      <c r="AD1" s="137" t="s">
        <v>0</v>
      </c>
      <c r="AE1" s="564">
        <v>1450</v>
      </c>
      <c r="AF1" s="564"/>
      <c r="AG1" s="564"/>
      <c r="AH1" s="211"/>
      <c r="AI1" s="138"/>
      <c r="AJ1" s="15"/>
    </row>
    <row r="2" spans="1:36" s="9" customFormat="1" ht="18.75" customHeight="1">
      <c r="A2" s="565" t="s">
        <v>1</v>
      </c>
      <c r="B2" s="567">
        <v>45362</v>
      </c>
      <c r="C2" s="567"/>
      <c r="D2" s="567"/>
      <c r="E2" s="568"/>
      <c r="F2" s="139"/>
      <c r="G2" s="175"/>
      <c r="H2" s="547" t="s">
        <v>1</v>
      </c>
      <c r="I2" s="551">
        <f>B2+1</f>
        <v>45363</v>
      </c>
      <c r="J2" s="551"/>
      <c r="K2" s="551"/>
      <c r="L2" s="552"/>
      <c r="M2" s="140"/>
      <c r="N2" s="176"/>
      <c r="O2" s="547" t="s">
        <v>1</v>
      </c>
      <c r="P2" s="573">
        <f>I2+1</f>
        <v>45364</v>
      </c>
      <c r="Q2" s="573"/>
      <c r="R2" s="573"/>
      <c r="S2" s="574"/>
      <c r="T2" s="141"/>
      <c r="U2" s="177"/>
      <c r="V2" s="547" t="s">
        <v>1</v>
      </c>
      <c r="W2" s="569">
        <f>P2+1</f>
        <v>45365</v>
      </c>
      <c r="X2" s="569"/>
      <c r="Y2" s="569"/>
      <c r="Z2" s="570"/>
      <c r="AA2" s="142"/>
      <c r="AB2" s="293"/>
      <c r="AC2" s="565" t="s">
        <v>1</v>
      </c>
      <c r="AD2" s="571">
        <f>W2+1</f>
        <v>45366</v>
      </c>
      <c r="AE2" s="571"/>
      <c r="AF2" s="571"/>
      <c r="AG2" s="572"/>
      <c r="AH2" s="143"/>
      <c r="AI2" s="144"/>
      <c r="AJ2" s="16"/>
    </row>
    <row r="3" spans="1:36" s="9" customFormat="1" ht="18.75" customHeight="1" hidden="1">
      <c r="A3" s="566"/>
      <c r="B3" s="126" t="s">
        <v>2</v>
      </c>
      <c r="C3" s="124" t="s">
        <v>3</v>
      </c>
      <c r="D3" s="125" t="s">
        <v>4</v>
      </c>
      <c r="E3" s="145" t="s">
        <v>5</v>
      </c>
      <c r="F3" s="146" t="s">
        <v>6</v>
      </c>
      <c r="G3" s="147" t="s">
        <v>7</v>
      </c>
      <c r="H3" s="548"/>
      <c r="I3" s="123" t="s">
        <v>2</v>
      </c>
      <c r="J3" s="124" t="s">
        <v>3</v>
      </c>
      <c r="K3" s="125" t="s">
        <v>4</v>
      </c>
      <c r="L3" s="145" t="s">
        <v>5</v>
      </c>
      <c r="M3" s="146" t="s">
        <v>6</v>
      </c>
      <c r="N3" s="147" t="s">
        <v>7</v>
      </c>
      <c r="O3" s="548"/>
      <c r="P3" s="123" t="s">
        <v>2</v>
      </c>
      <c r="Q3" s="124" t="s">
        <v>3</v>
      </c>
      <c r="R3" s="125" t="s">
        <v>4</v>
      </c>
      <c r="S3" s="145" t="s">
        <v>5</v>
      </c>
      <c r="T3" s="146" t="s">
        <v>6</v>
      </c>
      <c r="U3" s="147" t="s">
        <v>7</v>
      </c>
      <c r="V3" s="548"/>
      <c r="W3" s="123" t="s">
        <v>2</v>
      </c>
      <c r="X3" s="124" t="s">
        <v>3</v>
      </c>
      <c r="Y3" s="125" t="s">
        <v>4</v>
      </c>
      <c r="Z3" s="145" t="s">
        <v>5</v>
      </c>
      <c r="AA3" s="146" t="s">
        <v>6</v>
      </c>
      <c r="AB3" s="294" t="s">
        <v>7</v>
      </c>
      <c r="AC3" s="566"/>
      <c r="AD3" s="123" t="s">
        <v>2</v>
      </c>
      <c r="AE3" s="124" t="s">
        <v>3</v>
      </c>
      <c r="AF3" s="125" t="s">
        <v>4</v>
      </c>
      <c r="AG3" s="134" t="s">
        <v>5</v>
      </c>
      <c r="AH3" s="148" t="s">
        <v>6</v>
      </c>
      <c r="AI3" s="149" t="s">
        <v>7</v>
      </c>
      <c r="AJ3" s="16"/>
    </row>
    <row r="4" spans="1:36" s="10" customFormat="1" ht="18.75" customHeight="1">
      <c r="A4" s="566"/>
      <c r="B4" s="305" t="str">
        <f>'3月總表'!A16</f>
        <v>小米飯</v>
      </c>
      <c r="C4" s="306"/>
      <c r="D4" s="549">
        <f>AE1</f>
        <v>1450</v>
      </c>
      <c r="E4" s="550"/>
      <c r="F4" s="150"/>
      <c r="G4" s="109"/>
      <c r="H4" s="548"/>
      <c r="I4" s="305" t="str">
        <f>'3月總表'!B16</f>
        <v>香鬆糙米飯</v>
      </c>
      <c r="J4" s="306"/>
      <c r="K4" s="549">
        <f>AE1</f>
        <v>1450</v>
      </c>
      <c r="L4" s="550"/>
      <c r="M4" s="271"/>
      <c r="N4" s="109"/>
      <c r="O4" s="548"/>
      <c r="P4" s="305" t="str">
        <f>'3月總表'!C16</f>
        <v>滑蛋栗米粥</v>
      </c>
      <c r="Q4" s="306"/>
      <c r="R4" s="549">
        <f>AE1</f>
        <v>1450</v>
      </c>
      <c r="S4" s="550"/>
      <c r="T4" s="151"/>
      <c r="U4" s="152"/>
      <c r="V4" s="548"/>
      <c r="W4" s="305" t="str">
        <f>'3月總表'!D16</f>
        <v>燕麥飯</v>
      </c>
      <c r="X4" s="306"/>
      <c r="Y4" s="549">
        <f>AE1</f>
        <v>1450</v>
      </c>
      <c r="Z4" s="550"/>
      <c r="AA4" s="150"/>
      <c r="AB4" s="230"/>
      <c r="AC4" s="566"/>
      <c r="AD4" s="305" t="str">
        <f>'3月總表'!E16</f>
        <v>糙米飯</v>
      </c>
      <c r="AE4" s="306"/>
      <c r="AF4" s="549">
        <f>AE1</f>
        <v>1450</v>
      </c>
      <c r="AG4" s="550"/>
      <c r="AH4" s="153"/>
      <c r="AI4" s="154"/>
      <c r="AJ4" s="17"/>
    </row>
    <row r="5" spans="1:36" s="10" customFormat="1" ht="18" customHeight="1">
      <c r="A5" s="576" t="str">
        <f>'3月總表'!A17</f>
        <v>鹽酥雞</v>
      </c>
      <c r="B5" s="252" t="s">
        <v>274</v>
      </c>
      <c r="C5" s="111">
        <v>79</v>
      </c>
      <c r="D5" s="135">
        <f>ROUND($D$4*C5/1000,0)</f>
        <v>115</v>
      </c>
      <c r="E5" s="159" t="s">
        <v>10</v>
      </c>
      <c r="F5" s="255"/>
      <c r="G5" s="112">
        <f aca="true" t="shared" si="0" ref="G5:G10">D5*F5</f>
        <v>0</v>
      </c>
      <c r="H5" s="531" t="str">
        <f>'3月總表'!B17</f>
        <v>紅燒豆包</v>
      </c>
      <c r="I5" s="463" t="s">
        <v>278</v>
      </c>
      <c r="J5" s="464">
        <v>47</v>
      </c>
      <c r="K5" s="465">
        <f>ROUND($K$4*J5/1000,0)</f>
        <v>68</v>
      </c>
      <c r="L5" s="515" t="s">
        <v>10</v>
      </c>
      <c r="M5" s="501"/>
      <c r="N5" s="297">
        <f>K5*M5</f>
        <v>0</v>
      </c>
      <c r="O5" s="541" t="str">
        <f>'3月總表'!C16</f>
        <v>滑蛋栗米粥</v>
      </c>
      <c r="P5" s="439" t="s">
        <v>284</v>
      </c>
      <c r="Q5" s="161">
        <v>3.5</v>
      </c>
      <c r="R5" s="439">
        <f>ROUND($R$4*Q5/1000,0)</f>
        <v>5</v>
      </c>
      <c r="S5" s="446" t="s">
        <v>10</v>
      </c>
      <c r="T5" s="466"/>
      <c r="U5" s="297"/>
      <c r="V5" s="546" t="str">
        <f>'3月總表'!D17</f>
        <v>粉蒸肉</v>
      </c>
      <c r="W5" s="438" t="s">
        <v>559</v>
      </c>
      <c r="X5" s="438">
        <v>64</v>
      </c>
      <c r="Y5" s="446">
        <f>ROUND($Y$4*X5/1000,0)</f>
        <v>93</v>
      </c>
      <c r="Z5" s="446" t="s">
        <v>10</v>
      </c>
      <c r="AA5" s="466"/>
      <c r="AB5" s="467">
        <f>Y5*AA5</f>
        <v>0</v>
      </c>
      <c r="AC5" s="553" t="str">
        <f>'3月總表'!E17</f>
        <v>◎青醬魚丁</v>
      </c>
      <c r="AD5" s="516" t="s">
        <v>608</v>
      </c>
      <c r="AE5" s="464">
        <v>82.5</v>
      </c>
      <c r="AF5" s="499">
        <f aca="true" t="shared" si="1" ref="AF5:AF12">ROUND($AF$4*AE5/1000,0)</f>
        <v>120</v>
      </c>
      <c r="AG5" s="497" t="s">
        <v>10</v>
      </c>
      <c r="AH5" s="255"/>
      <c r="AI5" s="112">
        <f>AF5*AH5</f>
        <v>0</v>
      </c>
      <c r="AJ5" s="17"/>
    </row>
    <row r="6" spans="1:36" s="10" customFormat="1" ht="18" customHeight="1">
      <c r="A6" s="576"/>
      <c r="B6" s="292" t="s">
        <v>447</v>
      </c>
      <c r="C6" s="291">
        <v>1.5</v>
      </c>
      <c r="D6" s="135">
        <f>ROUND($D$4*C6/1000,0)</f>
        <v>2</v>
      </c>
      <c r="E6" s="440" t="s">
        <v>10</v>
      </c>
      <c r="F6" s="255"/>
      <c r="G6" s="112">
        <f t="shared" si="0"/>
        <v>0</v>
      </c>
      <c r="H6" s="532"/>
      <c r="I6" s="495" t="s">
        <v>279</v>
      </c>
      <c r="J6" s="496">
        <v>0.3</v>
      </c>
      <c r="K6" s="439">
        <f>ROUND($K$4*J6/1000,1)</f>
        <v>0.4</v>
      </c>
      <c r="L6" s="309" t="s">
        <v>10</v>
      </c>
      <c r="M6" s="501"/>
      <c r="N6" s="297">
        <f aca="true" t="shared" si="2" ref="N6:N26">K6*M6</f>
        <v>0</v>
      </c>
      <c r="O6" s="542"/>
      <c r="P6" s="439" t="s">
        <v>491</v>
      </c>
      <c r="Q6" s="161">
        <v>26</v>
      </c>
      <c r="R6" s="447" t="s">
        <v>213</v>
      </c>
      <c r="S6" s="446" t="s">
        <v>10</v>
      </c>
      <c r="T6" s="466"/>
      <c r="U6" s="297"/>
      <c r="V6" s="562"/>
      <c r="W6" s="439" t="s">
        <v>560</v>
      </c>
      <c r="X6" s="439">
        <v>45</v>
      </c>
      <c r="Y6" s="446">
        <f aca="true" t="shared" si="3" ref="Y6:Y26">ROUND($Y$4*X6/1000,0)</f>
        <v>65</v>
      </c>
      <c r="Z6" s="446" t="s">
        <v>10</v>
      </c>
      <c r="AA6" s="466"/>
      <c r="AB6" s="297">
        <f aca="true" t="shared" si="4" ref="AB6:AB27">Y6*AA6</f>
        <v>0</v>
      </c>
      <c r="AC6" s="554"/>
      <c r="AD6" s="496" t="s">
        <v>494</v>
      </c>
      <c r="AE6" s="496">
        <v>24</v>
      </c>
      <c r="AF6" s="446">
        <f t="shared" si="1"/>
        <v>35</v>
      </c>
      <c r="AG6" s="440" t="s">
        <v>10</v>
      </c>
      <c r="AH6" s="255"/>
      <c r="AI6" s="112">
        <f aca="true" t="shared" si="5" ref="AI6:AI27">AF6*AH6</f>
        <v>0</v>
      </c>
      <c r="AJ6" s="17"/>
    </row>
    <row r="7" spans="1:36" s="10" customFormat="1" ht="18" customHeight="1">
      <c r="A7" s="576"/>
      <c r="B7" s="292" t="s">
        <v>448</v>
      </c>
      <c r="C7" s="291">
        <v>7</v>
      </c>
      <c r="D7" s="135">
        <f>ROUND($D$4*C7/1000,0)</f>
        <v>10</v>
      </c>
      <c r="E7" s="269" t="s">
        <v>10</v>
      </c>
      <c r="F7" s="255"/>
      <c r="G7" s="112">
        <f t="shared" si="0"/>
        <v>0</v>
      </c>
      <c r="H7" s="532"/>
      <c r="I7" s="444" t="s">
        <v>462</v>
      </c>
      <c r="J7" s="161">
        <v>8.5</v>
      </c>
      <c r="K7" s="161">
        <f>ROUND($AE$1*J7/1000,0)</f>
        <v>12</v>
      </c>
      <c r="L7" s="161" t="s">
        <v>10</v>
      </c>
      <c r="M7" s="501"/>
      <c r="N7" s="297">
        <f t="shared" si="2"/>
        <v>0</v>
      </c>
      <c r="O7" s="542"/>
      <c r="P7" s="439" t="s">
        <v>280</v>
      </c>
      <c r="Q7" s="161">
        <v>11</v>
      </c>
      <c r="R7" s="439">
        <f>ROUND($R$4*Q7/1000,0)</f>
        <v>16</v>
      </c>
      <c r="S7" s="446" t="s">
        <v>10</v>
      </c>
      <c r="T7" s="466"/>
      <c r="U7" s="297">
        <f aca="true" t="shared" si="6" ref="U7:U28">R7*T7</f>
        <v>0</v>
      </c>
      <c r="V7" s="562"/>
      <c r="W7" s="439" t="s">
        <v>561</v>
      </c>
      <c r="X7" s="439">
        <v>2.6</v>
      </c>
      <c r="Y7" s="446">
        <f>ROUND($Y$4*X7/600,0)</f>
        <v>6</v>
      </c>
      <c r="Z7" s="460" t="s">
        <v>230</v>
      </c>
      <c r="AA7" s="466"/>
      <c r="AB7" s="297">
        <f t="shared" si="4"/>
        <v>0</v>
      </c>
      <c r="AC7" s="554"/>
      <c r="AD7" s="496" t="s">
        <v>404</v>
      </c>
      <c r="AE7" s="496">
        <v>3</v>
      </c>
      <c r="AF7" s="446">
        <f t="shared" si="1"/>
        <v>4</v>
      </c>
      <c r="AG7" s="440" t="s">
        <v>10</v>
      </c>
      <c r="AH7" s="255"/>
      <c r="AI7" s="112">
        <f t="shared" si="5"/>
        <v>0</v>
      </c>
      <c r="AJ7" s="17"/>
    </row>
    <row r="8" spans="1:36" s="10" customFormat="1" ht="18" customHeight="1" thickBot="1">
      <c r="A8" s="576"/>
      <c r="B8" s="292"/>
      <c r="C8" s="291"/>
      <c r="D8" s="135"/>
      <c r="E8" s="159"/>
      <c r="F8" s="255"/>
      <c r="G8" s="112"/>
      <c r="H8" s="532"/>
      <c r="I8" s="495" t="s">
        <v>593</v>
      </c>
      <c r="J8" s="496">
        <v>9</v>
      </c>
      <c r="K8" s="439">
        <f>ROUND($K$4*J8/1000,0)</f>
        <v>13</v>
      </c>
      <c r="L8" s="309" t="s">
        <v>10</v>
      </c>
      <c r="M8" s="501"/>
      <c r="N8" s="297">
        <f t="shared" si="2"/>
        <v>0</v>
      </c>
      <c r="O8" s="542"/>
      <c r="P8" s="439" t="s">
        <v>361</v>
      </c>
      <c r="Q8" s="161">
        <v>10.5</v>
      </c>
      <c r="R8" s="439">
        <f aca="true" t="shared" si="7" ref="R8:R25">ROUND($R$4*Q8/1000,0)</f>
        <v>15</v>
      </c>
      <c r="S8" s="446" t="s">
        <v>10</v>
      </c>
      <c r="T8" s="466"/>
      <c r="U8" s="297">
        <f t="shared" si="6"/>
        <v>0</v>
      </c>
      <c r="V8" s="562"/>
      <c r="W8" s="438"/>
      <c r="X8" s="438"/>
      <c r="Y8" s="446"/>
      <c r="Z8" s="157"/>
      <c r="AA8" s="466"/>
      <c r="AB8" s="297">
        <f t="shared" si="4"/>
        <v>0</v>
      </c>
      <c r="AC8" s="554"/>
      <c r="AD8" s="495" t="s">
        <v>474</v>
      </c>
      <c r="AE8" s="496">
        <v>2</v>
      </c>
      <c r="AF8" s="446">
        <f t="shared" si="1"/>
        <v>3</v>
      </c>
      <c r="AG8" s="440" t="s">
        <v>10</v>
      </c>
      <c r="AH8" s="255"/>
      <c r="AI8" s="112">
        <f t="shared" si="5"/>
        <v>0</v>
      </c>
      <c r="AJ8" s="17"/>
    </row>
    <row r="9" spans="1:36" s="10" customFormat="1" ht="18" customHeight="1">
      <c r="A9" s="576"/>
      <c r="B9" s="270"/>
      <c r="C9" s="208"/>
      <c r="D9" s="135"/>
      <c r="E9" s="159"/>
      <c r="F9" s="255"/>
      <c r="G9" s="112">
        <f t="shared" si="0"/>
        <v>0</v>
      </c>
      <c r="H9" s="532"/>
      <c r="I9" s="495"/>
      <c r="J9" s="496"/>
      <c r="K9" s="439"/>
      <c r="L9" s="502"/>
      <c r="M9" s="501"/>
      <c r="N9" s="297">
        <f t="shared" si="2"/>
        <v>0</v>
      </c>
      <c r="O9" s="542"/>
      <c r="P9" s="439" t="s">
        <v>414</v>
      </c>
      <c r="Q9" s="161">
        <v>10</v>
      </c>
      <c r="R9" s="439">
        <f>ROUND($R$4*Q9/3000,0)</f>
        <v>5</v>
      </c>
      <c r="S9" s="447" t="s">
        <v>382</v>
      </c>
      <c r="T9" s="466"/>
      <c r="U9" s="297">
        <f t="shared" si="6"/>
        <v>0</v>
      </c>
      <c r="V9" s="562"/>
      <c r="W9" s="438"/>
      <c r="X9" s="438"/>
      <c r="Y9" s="446"/>
      <c r="Z9" s="446"/>
      <c r="AA9" s="466"/>
      <c r="AB9" s="297">
        <f t="shared" si="4"/>
        <v>0</v>
      </c>
      <c r="AC9" s="554"/>
      <c r="AD9" s="508" t="s">
        <v>607</v>
      </c>
      <c r="AE9" s="509">
        <v>2</v>
      </c>
      <c r="AF9" s="499">
        <f t="shared" si="1"/>
        <v>3</v>
      </c>
      <c r="AG9" s="497" t="s">
        <v>10</v>
      </c>
      <c r="AH9" s="255"/>
      <c r="AI9" s="112">
        <f t="shared" si="5"/>
        <v>0</v>
      </c>
      <c r="AJ9" s="17"/>
    </row>
    <row r="10" spans="1:36" s="10" customFormat="1" ht="18" customHeight="1">
      <c r="A10" s="576"/>
      <c r="B10" s="267"/>
      <c r="C10" s="254"/>
      <c r="D10" s="135"/>
      <c r="E10" s="159"/>
      <c r="F10" s="186"/>
      <c r="G10" s="112">
        <f t="shared" si="0"/>
        <v>0</v>
      </c>
      <c r="H10" s="532"/>
      <c r="I10" s="495"/>
      <c r="J10" s="310"/>
      <c r="K10" s="439"/>
      <c r="L10" s="502"/>
      <c r="M10" s="501"/>
      <c r="N10" s="297"/>
      <c r="O10" s="542"/>
      <c r="P10" s="439" t="s">
        <v>329</v>
      </c>
      <c r="Q10" s="161">
        <v>7</v>
      </c>
      <c r="R10" s="439">
        <f t="shared" si="7"/>
        <v>10</v>
      </c>
      <c r="S10" s="446" t="s">
        <v>10</v>
      </c>
      <c r="T10" s="466"/>
      <c r="U10" s="297">
        <f t="shared" si="6"/>
        <v>0</v>
      </c>
      <c r="V10" s="562"/>
      <c r="W10" s="438"/>
      <c r="X10" s="438"/>
      <c r="Y10" s="446"/>
      <c r="Z10" s="446"/>
      <c r="AA10" s="466"/>
      <c r="AB10" s="297"/>
      <c r="AC10" s="554"/>
      <c r="AD10" s="510" t="s">
        <v>604</v>
      </c>
      <c r="AE10" s="511">
        <v>2</v>
      </c>
      <c r="AF10" s="499">
        <f t="shared" si="1"/>
        <v>3</v>
      </c>
      <c r="AG10" s="497" t="s">
        <v>10</v>
      </c>
      <c r="AH10" s="186"/>
      <c r="AI10" s="112">
        <f t="shared" si="5"/>
        <v>0</v>
      </c>
      <c r="AJ10" s="17"/>
    </row>
    <row r="11" spans="1:36" s="9" customFormat="1" ht="18" customHeight="1">
      <c r="A11" s="576"/>
      <c r="B11" s="493"/>
      <c r="C11" s="166"/>
      <c r="D11" s="298"/>
      <c r="E11" s="429"/>
      <c r="F11" s="186"/>
      <c r="G11" s="112"/>
      <c r="H11" s="532"/>
      <c r="I11" s="494"/>
      <c r="J11" s="310"/>
      <c r="K11" s="439"/>
      <c r="L11" s="502"/>
      <c r="M11" s="501"/>
      <c r="N11" s="297">
        <f t="shared" si="2"/>
        <v>0</v>
      </c>
      <c r="O11" s="542"/>
      <c r="P11" s="439" t="s">
        <v>404</v>
      </c>
      <c r="Q11" s="161">
        <v>8.5</v>
      </c>
      <c r="R11" s="439">
        <f t="shared" si="7"/>
        <v>12</v>
      </c>
      <c r="S11" s="446" t="s">
        <v>10</v>
      </c>
      <c r="T11" s="466"/>
      <c r="U11" s="297">
        <f t="shared" si="6"/>
        <v>0</v>
      </c>
      <c r="V11" s="562"/>
      <c r="W11" s="160"/>
      <c r="X11" s="160"/>
      <c r="Y11" s="446"/>
      <c r="Z11" s="446"/>
      <c r="AA11" s="466"/>
      <c r="AB11" s="297"/>
      <c r="AC11" s="554"/>
      <c r="AD11" s="512" t="s">
        <v>605</v>
      </c>
      <c r="AE11" s="511">
        <v>2</v>
      </c>
      <c r="AF11" s="499">
        <f t="shared" si="1"/>
        <v>3</v>
      </c>
      <c r="AG11" s="497" t="s">
        <v>10</v>
      </c>
      <c r="AH11" s="186"/>
      <c r="AI11" s="112">
        <f t="shared" si="5"/>
        <v>0</v>
      </c>
      <c r="AJ11" s="16"/>
    </row>
    <row r="12" spans="1:41" s="10" customFormat="1" ht="18" customHeight="1" thickBot="1">
      <c r="A12" s="531" t="str">
        <f>'3月總表'!A18</f>
        <v>蔬菜炒年糕</v>
      </c>
      <c r="B12" s="495" t="s">
        <v>363</v>
      </c>
      <c r="C12" s="496">
        <v>8</v>
      </c>
      <c r="D12" s="439">
        <f aca="true" t="shared" si="8" ref="D12:D17">ROUND($D$4*C12/1000,0)</f>
        <v>12</v>
      </c>
      <c r="E12" s="297" t="s">
        <v>10</v>
      </c>
      <c r="F12" s="255"/>
      <c r="G12" s="112">
        <f aca="true" t="shared" si="9" ref="G12:G17">D12*F12</f>
        <v>0</v>
      </c>
      <c r="H12" s="533"/>
      <c r="I12" s="494"/>
      <c r="J12" s="468"/>
      <c r="K12" s="439"/>
      <c r="L12" s="468"/>
      <c r="M12" s="501"/>
      <c r="N12" s="297"/>
      <c r="O12" s="542"/>
      <c r="P12" s="439" t="s">
        <v>476</v>
      </c>
      <c r="Q12" s="161">
        <v>21</v>
      </c>
      <c r="R12" s="439">
        <f t="shared" si="7"/>
        <v>30</v>
      </c>
      <c r="S12" s="446" t="s">
        <v>10</v>
      </c>
      <c r="T12" s="466"/>
      <c r="U12" s="297">
        <f t="shared" si="6"/>
        <v>0</v>
      </c>
      <c r="V12" s="538" t="str">
        <f>'3月總表'!D18</f>
        <v>什錦菇白菜</v>
      </c>
      <c r="W12" s="437" t="s">
        <v>31</v>
      </c>
      <c r="X12" s="438">
        <v>8.5</v>
      </c>
      <c r="Y12" s="446">
        <f t="shared" si="3"/>
        <v>12</v>
      </c>
      <c r="Z12" s="446" t="s">
        <v>10</v>
      </c>
      <c r="AA12" s="466"/>
      <c r="AB12" s="297">
        <f t="shared" si="4"/>
        <v>0</v>
      </c>
      <c r="AC12" s="554"/>
      <c r="AD12" s="513" t="s">
        <v>606</v>
      </c>
      <c r="AE12" s="514">
        <v>1</v>
      </c>
      <c r="AF12" s="499">
        <f t="shared" si="1"/>
        <v>1</v>
      </c>
      <c r="AG12" s="497" t="s">
        <v>10</v>
      </c>
      <c r="AH12" s="255"/>
      <c r="AI12" s="112">
        <f t="shared" si="5"/>
        <v>0</v>
      </c>
      <c r="AJ12" s="17"/>
      <c r="AL12" s="252"/>
      <c r="AM12" s="111"/>
      <c r="AN12" s="155"/>
      <c r="AO12" s="159"/>
    </row>
    <row r="13" spans="1:41" s="10" customFormat="1" ht="18" customHeight="1">
      <c r="A13" s="532"/>
      <c r="B13" s="495" t="s">
        <v>545</v>
      </c>
      <c r="C13" s="496">
        <v>45</v>
      </c>
      <c r="D13" s="439">
        <f t="shared" si="8"/>
        <v>65</v>
      </c>
      <c r="E13" s="297" t="s">
        <v>10</v>
      </c>
      <c r="F13" s="255"/>
      <c r="G13" s="112">
        <f t="shared" si="9"/>
        <v>0</v>
      </c>
      <c r="H13" s="538" t="str">
        <f>'3月總表'!B18</f>
        <v>高麗菜炒蛋</v>
      </c>
      <c r="I13" s="496" t="s">
        <v>221</v>
      </c>
      <c r="J13" s="496">
        <v>50</v>
      </c>
      <c r="K13" s="439">
        <f>ROUND($K$4*J13/1000,0)</f>
        <v>73</v>
      </c>
      <c r="L13" s="468" t="s">
        <v>10</v>
      </c>
      <c r="M13" s="501"/>
      <c r="N13" s="297">
        <f t="shared" si="2"/>
        <v>0</v>
      </c>
      <c r="O13" s="542"/>
      <c r="P13" s="160"/>
      <c r="Q13" s="160"/>
      <c r="R13" s="439"/>
      <c r="S13" s="157"/>
      <c r="T13" s="466"/>
      <c r="U13" s="297">
        <f t="shared" si="6"/>
        <v>0</v>
      </c>
      <c r="V13" s="539"/>
      <c r="W13" s="438" t="s">
        <v>419</v>
      </c>
      <c r="X13" s="438">
        <v>8.5</v>
      </c>
      <c r="Y13" s="446">
        <f t="shared" si="3"/>
        <v>12</v>
      </c>
      <c r="Z13" s="446" t="s">
        <v>10</v>
      </c>
      <c r="AA13" s="466"/>
      <c r="AB13" s="297">
        <f t="shared" si="4"/>
        <v>0</v>
      </c>
      <c r="AC13" s="546" t="str">
        <f>'3月總表'!E18</f>
        <v>黃瓜燴鴿蛋</v>
      </c>
      <c r="AD13" s="496" t="s">
        <v>418</v>
      </c>
      <c r="AE13" s="496">
        <v>56.5</v>
      </c>
      <c r="AF13" s="446">
        <f>ROUND($AF$4*AE13/1000,0)</f>
        <v>82</v>
      </c>
      <c r="AG13" s="440" t="s">
        <v>10</v>
      </c>
      <c r="AH13" s="255"/>
      <c r="AI13" s="112">
        <f t="shared" si="5"/>
        <v>0</v>
      </c>
      <c r="AJ13" s="17"/>
      <c r="AL13" s="252"/>
      <c r="AM13" s="111"/>
      <c r="AN13" s="155"/>
      <c r="AO13" s="159"/>
    </row>
    <row r="14" spans="1:41" s="10" customFormat="1" ht="18" customHeight="1">
      <c r="A14" s="532"/>
      <c r="B14" s="495" t="s">
        <v>546</v>
      </c>
      <c r="C14" s="496">
        <v>8</v>
      </c>
      <c r="D14" s="439">
        <f t="shared" si="8"/>
        <v>12</v>
      </c>
      <c r="E14" s="297" t="s">
        <v>10</v>
      </c>
      <c r="F14" s="255"/>
      <c r="G14" s="112">
        <f t="shared" si="9"/>
        <v>0</v>
      </c>
      <c r="H14" s="539"/>
      <c r="I14" s="496" t="s">
        <v>549</v>
      </c>
      <c r="J14" s="496">
        <v>27.5</v>
      </c>
      <c r="K14" s="439">
        <f>ROUND($K$4*J14/1000,0)</f>
        <v>40</v>
      </c>
      <c r="L14" s="161" t="s">
        <v>10</v>
      </c>
      <c r="M14" s="501"/>
      <c r="N14" s="297">
        <f t="shared" si="2"/>
        <v>0</v>
      </c>
      <c r="O14" s="542"/>
      <c r="P14" s="439"/>
      <c r="Q14" s="161"/>
      <c r="R14" s="439"/>
      <c r="S14" s="157"/>
      <c r="T14" s="466"/>
      <c r="U14" s="297">
        <f t="shared" si="6"/>
        <v>0</v>
      </c>
      <c r="V14" s="539"/>
      <c r="W14" s="439" t="s">
        <v>462</v>
      </c>
      <c r="X14" s="438">
        <v>4</v>
      </c>
      <c r="Y14" s="446">
        <f t="shared" si="3"/>
        <v>6</v>
      </c>
      <c r="Z14" s="446" t="s">
        <v>10</v>
      </c>
      <c r="AA14" s="466"/>
      <c r="AB14" s="297">
        <f t="shared" si="4"/>
        <v>0</v>
      </c>
      <c r="AC14" s="546"/>
      <c r="AD14" s="496" t="s">
        <v>420</v>
      </c>
      <c r="AE14" s="496">
        <v>6</v>
      </c>
      <c r="AF14" s="446">
        <f>ROUND($AF$4*AE14/1000,0)</f>
        <v>9</v>
      </c>
      <c r="AG14" s="440" t="s">
        <v>10</v>
      </c>
      <c r="AH14" s="255"/>
      <c r="AI14" s="112">
        <f t="shared" si="5"/>
        <v>0</v>
      </c>
      <c r="AJ14" s="17"/>
      <c r="AL14" s="252"/>
      <c r="AM14" s="111"/>
      <c r="AN14" s="155"/>
      <c r="AO14" s="159"/>
    </row>
    <row r="15" spans="1:41" s="10" customFormat="1" ht="18" customHeight="1">
      <c r="A15" s="532"/>
      <c r="B15" s="495" t="s">
        <v>547</v>
      </c>
      <c r="C15" s="496">
        <v>2</v>
      </c>
      <c r="D15" s="439">
        <f t="shared" si="8"/>
        <v>3</v>
      </c>
      <c r="E15" s="297" t="s">
        <v>10</v>
      </c>
      <c r="F15" s="255"/>
      <c r="G15" s="112">
        <f t="shared" si="9"/>
        <v>0</v>
      </c>
      <c r="H15" s="539"/>
      <c r="I15" s="496" t="s">
        <v>214</v>
      </c>
      <c r="J15" s="496">
        <v>7</v>
      </c>
      <c r="K15" s="439">
        <f>ROUND($K$4*J15/1000,0)</f>
        <v>10</v>
      </c>
      <c r="L15" s="161" t="s">
        <v>10</v>
      </c>
      <c r="M15" s="501"/>
      <c r="N15" s="297">
        <f t="shared" si="2"/>
        <v>0</v>
      </c>
      <c r="O15" s="543"/>
      <c r="P15" s="430"/>
      <c r="Q15" s="309"/>
      <c r="R15" s="298"/>
      <c r="S15" s="431"/>
      <c r="T15" s="466"/>
      <c r="U15" s="297">
        <f t="shared" si="6"/>
        <v>0</v>
      </c>
      <c r="V15" s="539"/>
      <c r="W15" s="495" t="s">
        <v>474</v>
      </c>
      <c r="X15" s="438">
        <v>2</v>
      </c>
      <c r="Y15" s="446">
        <f t="shared" si="3"/>
        <v>3</v>
      </c>
      <c r="Z15" s="446" t="s">
        <v>10</v>
      </c>
      <c r="AA15" s="466"/>
      <c r="AB15" s="297">
        <f t="shared" si="4"/>
        <v>0</v>
      </c>
      <c r="AC15" s="546"/>
      <c r="AD15" s="495" t="s">
        <v>474</v>
      </c>
      <c r="AE15" s="496">
        <v>2</v>
      </c>
      <c r="AF15" s="446">
        <f>ROUND($AF$4*AE15/1000,0)</f>
        <v>3</v>
      </c>
      <c r="AG15" s="440" t="s">
        <v>10</v>
      </c>
      <c r="AH15" s="255"/>
      <c r="AI15" s="112">
        <f t="shared" si="5"/>
        <v>0</v>
      </c>
      <c r="AJ15" s="17"/>
      <c r="AL15" s="252"/>
      <c r="AM15" s="110"/>
      <c r="AN15" s="155"/>
      <c r="AO15" s="159"/>
    </row>
    <row r="16" spans="1:41" s="10" customFormat="1" ht="18" customHeight="1">
      <c r="A16" s="532"/>
      <c r="B16" s="493" t="s">
        <v>214</v>
      </c>
      <c r="C16" s="166">
        <v>8</v>
      </c>
      <c r="D16" s="298">
        <f t="shared" si="8"/>
        <v>12</v>
      </c>
      <c r="E16" s="503" t="s">
        <v>10</v>
      </c>
      <c r="F16" s="255"/>
      <c r="G16" s="112"/>
      <c r="H16" s="539"/>
      <c r="I16" s="310"/>
      <c r="J16" s="161"/>
      <c r="K16" s="439"/>
      <c r="L16" s="161"/>
      <c r="M16" s="501"/>
      <c r="N16" s="297"/>
      <c r="O16" s="544" t="str">
        <f>'3月總表'!C17</f>
        <v>肉骨茶排骨(加菜)</v>
      </c>
      <c r="P16" s="495" t="s">
        <v>400</v>
      </c>
      <c r="Q16" s="438">
        <v>49.5</v>
      </c>
      <c r="R16" s="439">
        <f>ROUND($R$4*Q16/1000,0)</f>
        <v>72</v>
      </c>
      <c r="S16" s="440" t="s">
        <v>10</v>
      </c>
      <c r="T16" s="469"/>
      <c r="U16" s="297"/>
      <c r="V16" s="539"/>
      <c r="W16" s="444" t="s">
        <v>422</v>
      </c>
      <c r="X16" s="438">
        <v>55</v>
      </c>
      <c r="Y16" s="446">
        <f t="shared" si="3"/>
        <v>80</v>
      </c>
      <c r="Z16" s="446" t="s">
        <v>10</v>
      </c>
      <c r="AA16" s="466"/>
      <c r="AB16" s="297">
        <f>Y16*AA16</f>
        <v>0</v>
      </c>
      <c r="AC16" s="546"/>
      <c r="AD16" s="439" t="s">
        <v>462</v>
      </c>
      <c r="AE16" s="496">
        <v>6</v>
      </c>
      <c r="AF16" s="446">
        <f>ROUND($AF$4*AE16/1000,0)</f>
        <v>9</v>
      </c>
      <c r="AG16" s="440" t="s">
        <v>10</v>
      </c>
      <c r="AH16" s="255"/>
      <c r="AI16" s="112">
        <f t="shared" si="5"/>
        <v>0</v>
      </c>
      <c r="AJ16" s="17"/>
      <c r="AL16" s="252"/>
      <c r="AM16" s="111"/>
      <c r="AN16" s="155"/>
      <c r="AO16" s="159"/>
    </row>
    <row r="17" spans="1:41" s="10" customFormat="1" ht="18" customHeight="1">
      <c r="A17" s="532"/>
      <c r="B17" s="495" t="s">
        <v>548</v>
      </c>
      <c r="C17" s="496">
        <v>12.5</v>
      </c>
      <c r="D17" s="439">
        <f t="shared" si="8"/>
        <v>18</v>
      </c>
      <c r="E17" s="297" t="s">
        <v>10</v>
      </c>
      <c r="F17" s="255"/>
      <c r="G17" s="112">
        <f t="shared" si="9"/>
        <v>0</v>
      </c>
      <c r="H17" s="539"/>
      <c r="I17" s="536"/>
      <c r="J17" s="537"/>
      <c r="K17" s="537"/>
      <c r="L17" s="537"/>
      <c r="M17" s="501"/>
      <c r="N17" s="297"/>
      <c r="O17" s="544"/>
      <c r="P17" s="495" t="s">
        <v>553</v>
      </c>
      <c r="Q17" s="438">
        <v>49.5</v>
      </c>
      <c r="R17" s="439">
        <f t="shared" si="7"/>
        <v>72</v>
      </c>
      <c r="S17" s="440" t="s">
        <v>10</v>
      </c>
      <c r="T17" s="469"/>
      <c r="U17" s="297"/>
      <c r="V17" s="539"/>
      <c r="W17" s="496" t="s">
        <v>493</v>
      </c>
      <c r="X17" s="438">
        <v>3</v>
      </c>
      <c r="Y17" s="446">
        <f t="shared" si="3"/>
        <v>4</v>
      </c>
      <c r="Z17" s="446" t="s">
        <v>10</v>
      </c>
      <c r="AA17" s="466"/>
      <c r="AB17" s="297">
        <f>Y17*AA17</f>
        <v>0</v>
      </c>
      <c r="AC17" s="546"/>
      <c r="AD17" s="496" t="s">
        <v>453</v>
      </c>
      <c r="AE17" s="496">
        <v>4</v>
      </c>
      <c r="AF17" s="446">
        <f>ROUND($AF$4*AE17/1000,0)</f>
        <v>6</v>
      </c>
      <c r="AG17" s="440" t="s">
        <v>10</v>
      </c>
      <c r="AH17" s="255"/>
      <c r="AI17" s="112">
        <f>AF17*AH17</f>
        <v>0</v>
      </c>
      <c r="AJ17" s="17"/>
      <c r="AL17" s="253"/>
      <c r="AM17" s="110"/>
      <c r="AN17" s="155"/>
      <c r="AO17" s="159"/>
    </row>
    <row r="18" spans="1:36" s="10" customFormat="1" ht="18" customHeight="1">
      <c r="A18" s="532"/>
      <c r="B18" s="495"/>
      <c r="C18" s="496"/>
      <c r="D18" s="439"/>
      <c r="E18" s="297"/>
      <c r="F18" s="255"/>
      <c r="G18" s="112"/>
      <c r="H18" s="539"/>
      <c r="I18" s="536"/>
      <c r="J18" s="537"/>
      <c r="K18" s="537"/>
      <c r="L18" s="537"/>
      <c r="M18" s="501"/>
      <c r="N18" s="297"/>
      <c r="O18" s="544"/>
      <c r="P18" s="495" t="s">
        <v>220</v>
      </c>
      <c r="Q18" s="438">
        <v>0.5</v>
      </c>
      <c r="R18" s="439">
        <f t="shared" si="7"/>
        <v>1</v>
      </c>
      <c r="S18" s="440" t="s">
        <v>10</v>
      </c>
      <c r="T18" s="469"/>
      <c r="U18" s="297">
        <f t="shared" si="6"/>
        <v>0</v>
      </c>
      <c r="V18" s="539"/>
      <c r="W18" s="160"/>
      <c r="X18" s="160"/>
      <c r="Y18" s="446"/>
      <c r="Z18" s="446"/>
      <c r="AA18" s="466"/>
      <c r="AB18" s="297"/>
      <c r="AC18" s="546"/>
      <c r="AD18" s="496" t="s">
        <v>28</v>
      </c>
      <c r="AE18" s="496">
        <v>0.2</v>
      </c>
      <c r="AF18" s="446">
        <f>ROUND($AF$4*AE18/1000,1)</f>
        <v>0.3</v>
      </c>
      <c r="AG18" s="440" t="s">
        <v>10</v>
      </c>
      <c r="AH18" s="255"/>
      <c r="AI18" s="112"/>
      <c r="AJ18" s="17"/>
    </row>
    <row r="19" spans="1:36" s="10" customFormat="1" ht="18" customHeight="1">
      <c r="A19" s="532"/>
      <c r="B19" s="504"/>
      <c r="C19" s="310"/>
      <c r="D19" s="299"/>
      <c r="E19" s="505"/>
      <c r="F19" s="255"/>
      <c r="G19" s="112"/>
      <c r="H19" s="539"/>
      <c r="I19" s="160"/>
      <c r="J19" s="161"/>
      <c r="K19" s="161"/>
      <c r="L19" s="161"/>
      <c r="M19" s="501"/>
      <c r="N19" s="297"/>
      <c r="O19" s="544"/>
      <c r="P19" s="495" t="s">
        <v>554</v>
      </c>
      <c r="Q19" s="438">
        <v>0.5</v>
      </c>
      <c r="R19" s="439">
        <f t="shared" si="7"/>
        <v>1</v>
      </c>
      <c r="S19" s="440" t="s">
        <v>10</v>
      </c>
      <c r="T19" s="469"/>
      <c r="U19" s="297">
        <f t="shared" si="6"/>
        <v>0</v>
      </c>
      <c r="V19" s="539"/>
      <c r="W19" s="160"/>
      <c r="X19" s="160"/>
      <c r="Y19" s="446"/>
      <c r="Z19" s="446"/>
      <c r="AA19" s="466"/>
      <c r="AB19" s="297"/>
      <c r="AC19" s="546"/>
      <c r="AD19" s="496"/>
      <c r="AE19" s="496"/>
      <c r="AF19" s="446"/>
      <c r="AG19" s="440"/>
      <c r="AH19" s="255"/>
      <c r="AI19" s="112"/>
      <c r="AJ19" s="17"/>
    </row>
    <row r="20" spans="1:36" s="10" customFormat="1" ht="18" customHeight="1">
      <c r="A20" s="533"/>
      <c r="B20" s="506"/>
      <c r="C20" s="496"/>
      <c r="D20" s="439"/>
      <c r="E20" s="507"/>
      <c r="F20" s="255"/>
      <c r="G20" s="112"/>
      <c r="H20" s="540"/>
      <c r="I20" s="160"/>
      <c r="J20" s="161"/>
      <c r="K20" s="161"/>
      <c r="L20" s="161"/>
      <c r="M20" s="501"/>
      <c r="N20" s="297"/>
      <c r="O20" s="544"/>
      <c r="P20" s="495" t="s">
        <v>555</v>
      </c>
      <c r="Q20" s="438">
        <v>3</v>
      </c>
      <c r="R20" s="439">
        <f t="shared" si="7"/>
        <v>4</v>
      </c>
      <c r="S20" s="440" t="s">
        <v>10</v>
      </c>
      <c r="T20" s="469"/>
      <c r="U20" s="297">
        <f t="shared" si="6"/>
        <v>0</v>
      </c>
      <c r="V20" s="540"/>
      <c r="W20" s="160"/>
      <c r="X20" s="160"/>
      <c r="Y20" s="446"/>
      <c r="Z20" s="446"/>
      <c r="AA20" s="466"/>
      <c r="AB20" s="297"/>
      <c r="AC20" s="546"/>
      <c r="AD20" s="496"/>
      <c r="AE20" s="496"/>
      <c r="AF20" s="446"/>
      <c r="AG20" s="440"/>
      <c r="AH20" s="255"/>
      <c r="AI20" s="112"/>
      <c r="AJ20" s="17"/>
    </row>
    <row r="21" spans="1:36" s="10" customFormat="1" ht="18" customHeight="1">
      <c r="A21" s="575" t="str">
        <f>'3月總表'!A19</f>
        <v>有機青菜</v>
      </c>
      <c r="B21" s="444" t="s">
        <v>452</v>
      </c>
      <c r="C21" s="299">
        <v>62</v>
      </c>
      <c r="D21" s="135">
        <f>ROUND($D$4*C21/1000,0)</f>
        <v>90</v>
      </c>
      <c r="E21" s="268" t="s">
        <v>10</v>
      </c>
      <c r="F21" s="186"/>
      <c r="G21" s="112">
        <f>D21*F21</f>
        <v>0</v>
      </c>
      <c r="H21" s="529" t="str">
        <f>'3月總表'!B19</f>
        <v>有機青菜</v>
      </c>
      <c r="I21" s="444" t="s">
        <v>401</v>
      </c>
      <c r="J21" s="299">
        <v>62</v>
      </c>
      <c r="K21" s="439">
        <f>ROUND($K$4*J21/1000,0)</f>
        <v>90</v>
      </c>
      <c r="L21" s="161" t="s">
        <v>10</v>
      </c>
      <c r="M21" s="501"/>
      <c r="N21" s="297">
        <f t="shared" si="2"/>
        <v>0</v>
      </c>
      <c r="O21" s="544"/>
      <c r="P21" s="495" t="s">
        <v>556</v>
      </c>
      <c r="Q21" s="438">
        <v>1</v>
      </c>
      <c r="R21" s="439">
        <f>ROUND($R$4*Q21/60,0)</f>
        <v>24</v>
      </c>
      <c r="S21" s="470" t="s">
        <v>230</v>
      </c>
      <c r="T21" s="469"/>
      <c r="U21" s="297">
        <f t="shared" si="6"/>
        <v>0</v>
      </c>
      <c r="V21" s="529" t="str">
        <f>'3月總表'!D19</f>
        <v>有機青菜</v>
      </c>
      <c r="W21" s="444" t="s">
        <v>451</v>
      </c>
      <c r="X21" s="299">
        <v>62</v>
      </c>
      <c r="Y21" s="446">
        <f t="shared" si="3"/>
        <v>90</v>
      </c>
      <c r="Z21" s="446" t="s">
        <v>10</v>
      </c>
      <c r="AA21" s="466"/>
      <c r="AB21" s="297">
        <f t="shared" si="4"/>
        <v>0</v>
      </c>
      <c r="AC21" s="529" t="str">
        <f>'3月總表'!E19</f>
        <v>有機青菜</v>
      </c>
      <c r="AD21" s="444" t="s">
        <v>598</v>
      </c>
      <c r="AE21" s="299">
        <v>62</v>
      </c>
      <c r="AF21" s="446">
        <f>ROUND($AF$4*AE21/1000,0)</f>
        <v>90</v>
      </c>
      <c r="AG21" s="440" t="s">
        <v>10</v>
      </c>
      <c r="AH21" s="186"/>
      <c r="AI21" s="112">
        <f t="shared" si="5"/>
        <v>0</v>
      </c>
      <c r="AJ21" s="17"/>
    </row>
    <row r="22" spans="1:36" s="10" customFormat="1" ht="18" customHeight="1">
      <c r="A22" s="575"/>
      <c r="B22" s="111" t="s">
        <v>220</v>
      </c>
      <c r="C22" s="439">
        <v>0.4</v>
      </c>
      <c r="D22" s="135">
        <f>ROUND($D$4*C22/1000,1)</f>
        <v>0.6</v>
      </c>
      <c r="E22" s="232" t="s">
        <v>10</v>
      </c>
      <c r="F22" s="186"/>
      <c r="G22" s="112">
        <f>D22*F22</f>
        <v>0</v>
      </c>
      <c r="H22" s="530"/>
      <c r="I22" s="496" t="s">
        <v>220</v>
      </c>
      <c r="J22" s="439">
        <v>0.4</v>
      </c>
      <c r="K22" s="439">
        <f>ROUND($K$4*J22/1000,1)</f>
        <v>0.6</v>
      </c>
      <c r="L22" s="161" t="s">
        <v>10</v>
      </c>
      <c r="M22" s="501"/>
      <c r="N22" s="297">
        <f t="shared" si="2"/>
        <v>0</v>
      </c>
      <c r="O22" s="545"/>
      <c r="P22" s="495" t="s">
        <v>557</v>
      </c>
      <c r="Q22" s="438">
        <v>3</v>
      </c>
      <c r="R22" s="439">
        <f>ROUND($R$4*Q22/3000,0)</f>
        <v>1</v>
      </c>
      <c r="S22" s="470" t="s">
        <v>382</v>
      </c>
      <c r="T22" s="469"/>
      <c r="U22" s="297">
        <f>R22*T22</f>
        <v>0</v>
      </c>
      <c r="V22" s="530"/>
      <c r="W22" s="496" t="s">
        <v>28</v>
      </c>
      <c r="X22" s="439">
        <v>0.4</v>
      </c>
      <c r="Y22" s="446">
        <f>ROUND($Y$4*X22/1000,1)</f>
        <v>0.6</v>
      </c>
      <c r="Z22" s="439" t="s">
        <v>10</v>
      </c>
      <c r="AA22" s="466"/>
      <c r="AB22" s="297">
        <f t="shared" si="4"/>
        <v>0</v>
      </c>
      <c r="AC22" s="530"/>
      <c r="AD22" s="496" t="s">
        <v>220</v>
      </c>
      <c r="AE22" s="439">
        <v>0.4</v>
      </c>
      <c r="AF22" s="446">
        <f>ROUND($AF$4*AE22/1000,1)</f>
        <v>0.6</v>
      </c>
      <c r="AG22" s="232" t="s">
        <v>10</v>
      </c>
      <c r="AH22" s="186"/>
      <c r="AI22" s="112">
        <f t="shared" si="5"/>
        <v>0</v>
      </c>
      <c r="AJ22" s="17"/>
    </row>
    <row r="23" spans="1:36" s="10" customFormat="1" ht="18" customHeight="1">
      <c r="A23" s="575"/>
      <c r="B23" s="163"/>
      <c r="C23" s="161"/>
      <c r="D23" s="135"/>
      <c r="E23" s="155"/>
      <c r="F23" s="186"/>
      <c r="G23" s="112"/>
      <c r="H23" s="530"/>
      <c r="I23" s="496"/>
      <c r="J23" s="496"/>
      <c r="K23" s="439"/>
      <c r="L23" s="161"/>
      <c r="M23" s="501"/>
      <c r="N23" s="297">
        <f t="shared" si="2"/>
        <v>0</v>
      </c>
      <c r="O23" s="579" t="str">
        <f>'3月總表'!C18</f>
        <v>清炒蔬菜</v>
      </c>
      <c r="P23" s="299" t="s">
        <v>450</v>
      </c>
      <c r="Q23" s="299">
        <v>62</v>
      </c>
      <c r="R23" s="299">
        <f t="shared" si="7"/>
        <v>90</v>
      </c>
      <c r="S23" s="468" t="s">
        <v>10</v>
      </c>
      <c r="T23" s="466"/>
      <c r="U23" s="297">
        <f>R23*T23</f>
        <v>0</v>
      </c>
      <c r="V23" s="530"/>
      <c r="W23" s="496"/>
      <c r="X23" s="438"/>
      <c r="Y23" s="446"/>
      <c r="Z23" s="446"/>
      <c r="AA23" s="466"/>
      <c r="AB23" s="297"/>
      <c r="AC23" s="530"/>
      <c r="AD23" s="439"/>
      <c r="AE23" s="496"/>
      <c r="AF23" s="446"/>
      <c r="AG23" s="446"/>
      <c r="AH23" s="186"/>
      <c r="AI23" s="112"/>
      <c r="AJ23" s="17"/>
    </row>
    <row r="24" spans="1:46" s="10" customFormat="1" ht="18" customHeight="1">
      <c r="A24" s="581" t="str">
        <f>'3月總表'!A20</f>
        <v>雙色蘿蔔湯</v>
      </c>
      <c r="B24" s="111" t="s">
        <v>423</v>
      </c>
      <c r="C24" s="111">
        <v>31</v>
      </c>
      <c r="D24" s="135">
        <f>ROUND($D$4*C24/1000,0)</f>
        <v>45</v>
      </c>
      <c r="E24" s="155" t="s">
        <v>10</v>
      </c>
      <c r="F24" s="186"/>
      <c r="G24" s="112">
        <f>D24*F24</f>
        <v>0</v>
      </c>
      <c r="H24" s="583" t="str">
        <f>'3月總表'!B20</f>
        <v>什錦羹湯</v>
      </c>
      <c r="I24" s="496" t="s">
        <v>594</v>
      </c>
      <c r="J24" s="496">
        <v>12</v>
      </c>
      <c r="K24" s="439">
        <f>ROUND($K$4*J24/4300,0)</f>
        <v>4</v>
      </c>
      <c r="L24" s="439" t="s">
        <v>381</v>
      </c>
      <c r="M24" s="501"/>
      <c r="N24" s="297">
        <f t="shared" si="2"/>
        <v>0</v>
      </c>
      <c r="O24" s="579"/>
      <c r="P24" s="496" t="s">
        <v>220</v>
      </c>
      <c r="Q24" s="439">
        <v>0.4</v>
      </c>
      <c r="R24" s="439">
        <f>ROUND($R$4*Q24/1000,1)</f>
        <v>0.6</v>
      </c>
      <c r="S24" s="439" t="s">
        <v>10</v>
      </c>
      <c r="T24" s="466"/>
      <c r="U24" s="297">
        <f>R24*T24</f>
        <v>0</v>
      </c>
      <c r="V24" s="546" t="str">
        <f>'3月總表'!D20</f>
        <v>糯米雞湯</v>
      </c>
      <c r="W24" s="496" t="s">
        <v>458</v>
      </c>
      <c r="X24" s="438">
        <v>3.5</v>
      </c>
      <c r="Y24" s="446">
        <f t="shared" si="3"/>
        <v>5</v>
      </c>
      <c r="Z24" s="446" t="s">
        <v>10</v>
      </c>
      <c r="AA24" s="466"/>
      <c r="AB24" s="297"/>
      <c r="AC24" s="583" t="str">
        <f>'3月總表'!E20</f>
        <v>蘿蔔雞湯</v>
      </c>
      <c r="AD24" s="496" t="s">
        <v>563</v>
      </c>
      <c r="AE24" s="496">
        <v>12.5</v>
      </c>
      <c r="AF24" s="446">
        <f>ROUND($AF$4*AE24/1000,0)</f>
        <v>18</v>
      </c>
      <c r="AG24" s="455" t="s">
        <v>10</v>
      </c>
      <c r="AH24" s="186"/>
      <c r="AI24" s="112">
        <f t="shared" si="5"/>
        <v>0</v>
      </c>
      <c r="AJ24" s="17"/>
      <c r="AK24" s="127"/>
      <c r="AL24" s="127"/>
      <c r="AQ24" s="111" t="s">
        <v>247</v>
      </c>
      <c r="AR24" s="111">
        <v>18</v>
      </c>
      <c r="AS24" s="135">
        <f>ROUND($AE$1*AR24/1000,0)</f>
        <v>26</v>
      </c>
      <c r="AT24" s="209" t="s">
        <v>10</v>
      </c>
    </row>
    <row r="25" spans="1:46" s="10" customFormat="1" ht="18" customHeight="1">
      <c r="A25" s="581"/>
      <c r="B25" s="111" t="s">
        <v>404</v>
      </c>
      <c r="C25" s="111">
        <v>4.5</v>
      </c>
      <c r="D25" s="135">
        <f>ROUND($D$4*C25/1000,0)</f>
        <v>7</v>
      </c>
      <c r="E25" s="155" t="s">
        <v>10</v>
      </c>
      <c r="F25" s="186"/>
      <c r="G25" s="112">
        <f>D25*F25</f>
        <v>0</v>
      </c>
      <c r="H25" s="583"/>
      <c r="I25" s="496" t="s">
        <v>550</v>
      </c>
      <c r="J25" s="496">
        <v>6</v>
      </c>
      <c r="K25" s="439">
        <f>ROUND($K$4*J25/1000,0)</f>
        <v>9</v>
      </c>
      <c r="L25" s="439" t="s">
        <v>10</v>
      </c>
      <c r="M25" s="501"/>
      <c r="N25" s="297">
        <f t="shared" si="2"/>
        <v>0</v>
      </c>
      <c r="O25" s="580"/>
      <c r="P25" s="496"/>
      <c r="Q25" s="438"/>
      <c r="R25" s="439">
        <f t="shared" si="7"/>
        <v>0</v>
      </c>
      <c r="S25" s="446"/>
      <c r="T25" s="466"/>
      <c r="U25" s="297">
        <f t="shared" si="6"/>
        <v>0</v>
      </c>
      <c r="V25" s="562"/>
      <c r="W25" s="496" t="s">
        <v>274</v>
      </c>
      <c r="X25" s="438">
        <v>6</v>
      </c>
      <c r="Y25" s="446">
        <f t="shared" si="3"/>
        <v>9</v>
      </c>
      <c r="Z25" s="446" t="s">
        <v>10</v>
      </c>
      <c r="AA25" s="466"/>
      <c r="AB25" s="297">
        <f t="shared" si="4"/>
        <v>0</v>
      </c>
      <c r="AC25" s="583"/>
      <c r="AD25" s="496" t="s">
        <v>562</v>
      </c>
      <c r="AE25" s="496">
        <v>31</v>
      </c>
      <c r="AF25" s="446">
        <f>ROUND($AF$4*AE25/1000,0)</f>
        <v>45</v>
      </c>
      <c r="AG25" s="455" t="s">
        <v>10</v>
      </c>
      <c r="AH25" s="186"/>
      <c r="AI25" s="112"/>
      <c r="AJ25" s="17"/>
      <c r="AK25" s="127"/>
      <c r="AL25" s="127"/>
      <c r="AM25" s="132"/>
      <c r="AN25" s="132"/>
      <c r="AO25" s="133"/>
      <c r="AP25" s="133"/>
      <c r="AQ25" s="111" t="s">
        <v>384</v>
      </c>
      <c r="AR25" s="111">
        <v>5.5</v>
      </c>
      <c r="AS25" s="135">
        <f>ROUND($AE$1*AR25/1000,0)</f>
        <v>8</v>
      </c>
      <c r="AT25" s="209" t="s">
        <v>10</v>
      </c>
    </row>
    <row r="26" spans="1:42" s="10" customFormat="1" ht="18" customHeight="1">
      <c r="A26" s="581"/>
      <c r="B26" s="111" t="s">
        <v>248</v>
      </c>
      <c r="C26" s="111">
        <v>4</v>
      </c>
      <c r="D26" s="135">
        <f>ROUND($D$4*C26/1000,0)</f>
        <v>6</v>
      </c>
      <c r="E26" s="155" t="s">
        <v>10</v>
      </c>
      <c r="F26" s="186"/>
      <c r="G26" s="112">
        <f>D26*F26</f>
        <v>0</v>
      </c>
      <c r="H26" s="583"/>
      <c r="I26" s="496" t="s">
        <v>551</v>
      </c>
      <c r="J26" s="496">
        <v>12</v>
      </c>
      <c r="K26" s="439">
        <f>ROUND($K$4*J26/2300,0)</f>
        <v>8</v>
      </c>
      <c r="L26" s="439" t="s">
        <v>230</v>
      </c>
      <c r="M26" s="501"/>
      <c r="N26" s="297">
        <f t="shared" si="2"/>
        <v>0</v>
      </c>
      <c r="O26" s="526" t="str">
        <f>'3月總表'!C19</f>
        <v>燒賣*2</v>
      </c>
      <c r="P26" s="496" t="s">
        <v>558</v>
      </c>
      <c r="Q26" s="161">
        <v>2</v>
      </c>
      <c r="R26" s="439">
        <f>ROUND($R$4*Q26,0)</f>
        <v>2900</v>
      </c>
      <c r="S26" s="232" t="s">
        <v>367</v>
      </c>
      <c r="T26" s="466"/>
      <c r="U26" s="297">
        <f t="shared" si="6"/>
        <v>0</v>
      </c>
      <c r="V26" s="562"/>
      <c r="W26" s="496" t="s">
        <v>385</v>
      </c>
      <c r="X26" s="438">
        <v>12.5</v>
      </c>
      <c r="Y26" s="446">
        <f t="shared" si="3"/>
        <v>18</v>
      </c>
      <c r="Z26" s="446" t="s">
        <v>10</v>
      </c>
      <c r="AA26" s="466"/>
      <c r="AB26" s="297">
        <f t="shared" si="4"/>
        <v>0</v>
      </c>
      <c r="AC26" s="583"/>
      <c r="AD26" s="438" t="s">
        <v>271</v>
      </c>
      <c r="AE26" s="438">
        <v>0.2</v>
      </c>
      <c r="AF26" s="446">
        <f>ROUND($AF$4*AE26/1000,1)</f>
        <v>0.3</v>
      </c>
      <c r="AG26" s="455" t="s">
        <v>10</v>
      </c>
      <c r="AH26" s="186"/>
      <c r="AI26" s="112">
        <f t="shared" si="5"/>
        <v>0</v>
      </c>
      <c r="AJ26" s="17"/>
      <c r="AK26" s="127"/>
      <c r="AL26" s="127"/>
      <c r="AM26" s="132"/>
      <c r="AN26" s="132"/>
      <c r="AO26" s="133"/>
      <c r="AP26" s="133"/>
    </row>
    <row r="27" spans="1:42" s="10" customFormat="1" ht="18" customHeight="1">
      <c r="A27" s="581"/>
      <c r="B27" s="158" t="s">
        <v>267</v>
      </c>
      <c r="C27" s="111">
        <v>0.5</v>
      </c>
      <c r="D27" s="135">
        <f>ROUND($D$4*C27/300,0)</f>
        <v>2</v>
      </c>
      <c r="E27" s="157" t="s">
        <v>230</v>
      </c>
      <c r="F27" s="186"/>
      <c r="G27" s="112">
        <f>D27*F27</f>
        <v>0</v>
      </c>
      <c r="H27" s="583"/>
      <c r="I27" s="439" t="s">
        <v>552</v>
      </c>
      <c r="J27" s="496">
        <v>6</v>
      </c>
      <c r="K27" s="439">
        <f>ROUND($K$4*J27/1000,0)</f>
        <v>9</v>
      </c>
      <c r="L27" s="439" t="s">
        <v>10</v>
      </c>
      <c r="M27" s="501"/>
      <c r="N27" s="297">
        <f>K27*M27</f>
        <v>0</v>
      </c>
      <c r="O27" s="527"/>
      <c r="P27" s="496" t="s">
        <v>425</v>
      </c>
      <c r="Q27" s="438"/>
      <c r="R27" s="446"/>
      <c r="S27" s="446"/>
      <c r="T27" s="466"/>
      <c r="U27" s="297">
        <f t="shared" si="6"/>
        <v>0</v>
      </c>
      <c r="V27" s="562"/>
      <c r="W27" s="438" t="s">
        <v>208</v>
      </c>
      <c r="X27" s="438">
        <v>0.4</v>
      </c>
      <c r="Y27" s="446">
        <f>ROUND($Y$4*X27/1000,1)</f>
        <v>0.6</v>
      </c>
      <c r="Z27" s="446" t="s">
        <v>10</v>
      </c>
      <c r="AA27" s="466"/>
      <c r="AB27" s="297">
        <f t="shared" si="4"/>
        <v>0</v>
      </c>
      <c r="AC27" s="583"/>
      <c r="AD27" s="464"/>
      <c r="AE27" s="464"/>
      <c r="AF27" s="499"/>
      <c r="AG27" s="500"/>
      <c r="AH27" s="186"/>
      <c r="AI27" s="112">
        <f t="shared" si="5"/>
        <v>0</v>
      </c>
      <c r="AJ27" s="17"/>
      <c r="AK27" s="127"/>
      <c r="AL27" s="127"/>
      <c r="AM27" s="165"/>
      <c r="AN27" s="165"/>
      <c r="AO27" s="133"/>
      <c r="AP27" s="133"/>
    </row>
    <row r="28" spans="1:42" s="10" customFormat="1" ht="18" customHeight="1">
      <c r="A28" s="581"/>
      <c r="B28" s="181"/>
      <c r="C28" s="182"/>
      <c r="D28" s="155"/>
      <c r="E28" s="182"/>
      <c r="F28" s="186"/>
      <c r="G28" s="112"/>
      <c r="H28" s="583"/>
      <c r="I28" s="496" t="s">
        <v>329</v>
      </c>
      <c r="J28" s="496">
        <v>2.6</v>
      </c>
      <c r="K28" s="439">
        <f>ROUND($K$4*J28/1000,0)</f>
        <v>4</v>
      </c>
      <c r="L28" s="439" t="s">
        <v>10</v>
      </c>
      <c r="M28" s="501"/>
      <c r="N28" s="297">
        <f>K28*M28</f>
        <v>0</v>
      </c>
      <c r="O28" s="528"/>
      <c r="P28" s="496"/>
      <c r="Q28" s="438"/>
      <c r="R28" s="446"/>
      <c r="S28" s="446"/>
      <c r="T28" s="466"/>
      <c r="U28" s="297">
        <f t="shared" si="6"/>
        <v>0</v>
      </c>
      <c r="V28" s="562"/>
      <c r="W28" s="438" t="s">
        <v>276</v>
      </c>
      <c r="X28" s="438">
        <v>0.4</v>
      </c>
      <c r="Y28" s="446">
        <f>ROUND($Y$4*X28/1000,1)</f>
        <v>0.6</v>
      </c>
      <c r="Z28" s="446" t="s">
        <v>10</v>
      </c>
      <c r="AA28" s="466"/>
      <c r="AB28" s="297">
        <f>Y28*AA28</f>
        <v>0</v>
      </c>
      <c r="AC28" s="583"/>
      <c r="AD28" s="438" t="s">
        <v>28</v>
      </c>
      <c r="AE28" s="439">
        <v>0.2</v>
      </c>
      <c r="AF28" s="446">
        <f>ROUND($AF$4*AE28/1000,1)</f>
        <v>0.3</v>
      </c>
      <c r="AG28" s="232" t="s">
        <v>10</v>
      </c>
      <c r="AH28" s="186"/>
      <c r="AI28" s="112">
        <f>AF28*AH28</f>
        <v>0</v>
      </c>
      <c r="AJ28" s="17"/>
      <c r="AK28" s="127"/>
      <c r="AL28" s="127"/>
      <c r="AM28" s="61"/>
      <c r="AN28" s="61"/>
      <c r="AO28" s="61"/>
      <c r="AP28" s="61"/>
    </row>
    <row r="29" spans="1:38" s="10" customFormat="1" ht="18" customHeight="1">
      <c r="A29" s="581"/>
      <c r="B29" s="183"/>
      <c r="C29" s="184"/>
      <c r="D29" s="155"/>
      <c r="E29" s="185"/>
      <c r="F29" s="186"/>
      <c r="G29" s="112">
        <f>D29*F29</f>
        <v>0</v>
      </c>
      <c r="H29" s="583"/>
      <c r="I29" s="439" t="s">
        <v>231</v>
      </c>
      <c r="J29" s="438">
        <v>6.5</v>
      </c>
      <c r="K29" s="439">
        <f>ROUND($K$4*J29/1000,0)</f>
        <v>9</v>
      </c>
      <c r="L29" s="454" t="s">
        <v>10</v>
      </c>
      <c r="M29" s="466"/>
      <c r="N29" s="297">
        <f>K29*M29</f>
        <v>0</v>
      </c>
      <c r="O29" s="534" t="str">
        <f>'3月總表'!C20</f>
        <v>乳品(加菜)</v>
      </c>
      <c r="P29" s="438" t="s">
        <v>495</v>
      </c>
      <c r="Q29" s="438">
        <v>1</v>
      </c>
      <c r="R29" s="454" t="s">
        <v>213</v>
      </c>
      <c r="S29" s="454" t="s">
        <v>10</v>
      </c>
      <c r="T29" s="466"/>
      <c r="U29" s="297"/>
      <c r="V29" s="562"/>
      <c r="W29" s="438" t="s">
        <v>277</v>
      </c>
      <c r="X29" s="438">
        <v>0.4</v>
      </c>
      <c r="Y29" s="446">
        <f>ROUND($Y$4*X29/1000,1)</f>
        <v>0.6</v>
      </c>
      <c r="Z29" s="446" t="s">
        <v>10</v>
      </c>
      <c r="AA29" s="466"/>
      <c r="AB29" s="297">
        <f>Y29*AA29</f>
        <v>0</v>
      </c>
      <c r="AC29" s="583"/>
      <c r="AD29" s="183"/>
      <c r="AE29" s="451"/>
      <c r="AF29" s="446"/>
      <c r="AG29" s="187"/>
      <c r="AH29" s="186"/>
      <c r="AI29" s="112">
        <f>AF29*AH29</f>
        <v>0</v>
      </c>
      <c r="AJ29" s="17">
        <f>AJ30-AI6-AI8-AI14-AI15-AI16-AB26-AB17-AB15-AB14-U12-N7-N8-G5</f>
        <v>0</v>
      </c>
      <c r="AK29" s="127">
        <f>AJ29/5</f>
        <v>0</v>
      </c>
      <c r="AL29" s="127"/>
    </row>
    <row r="30" spans="1:38" s="10" customFormat="1" ht="18" customHeight="1" thickBot="1">
      <c r="A30" s="582"/>
      <c r="B30" s="523"/>
      <c r="C30" s="524"/>
      <c r="D30" s="524"/>
      <c r="E30" s="525"/>
      <c r="F30" s="186"/>
      <c r="G30" s="112">
        <f>D30*F30</f>
        <v>0</v>
      </c>
      <c r="H30" s="553"/>
      <c r="I30" s="166" t="s">
        <v>366</v>
      </c>
      <c r="J30" s="168">
        <v>1</v>
      </c>
      <c r="K30" s="439">
        <f>ROUND($K$4*J30,0)</f>
        <v>1450</v>
      </c>
      <c r="L30" s="169" t="s">
        <v>285</v>
      </c>
      <c r="M30" s="466"/>
      <c r="N30" s="297">
        <f>K30*M30</f>
        <v>0</v>
      </c>
      <c r="O30" s="535"/>
      <c r="P30" s="438"/>
      <c r="Q30" s="438"/>
      <c r="R30" s="454"/>
      <c r="S30" s="454"/>
      <c r="T30" s="466"/>
      <c r="U30" s="297"/>
      <c r="V30" s="584"/>
      <c r="W30" s="168"/>
      <c r="X30" s="168"/>
      <c r="Y30" s="167"/>
      <c r="Z30" s="167"/>
      <c r="AA30" s="466"/>
      <c r="AB30" s="297">
        <f>Y30*AA30</f>
        <v>0</v>
      </c>
      <c r="AC30" s="553"/>
      <c r="AD30" s="210"/>
      <c r="AE30" s="166"/>
      <c r="AF30" s="167"/>
      <c r="AG30" s="170"/>
      <c r="AH30" s="186"/>
      <c r="AI30" s="112">
        <f>AF30*AH30</f>
        <v>0</v>
      </c>
      <c r="AJ30" s="10">
        <f>(F31+M31+T31+AA31+AH31)</f>
        <v>0</v>
      </c>
      <c r="AK30" s="127">
        <f>(AJ30-U24-U25-U26)/5</f>
        <v>0</v>
      </c>
      <c r="AL30" s="127"/>
    </row>
    <row r="31" spans="1:36" s="9" customFormat="1" ht="18.75" customHeight="1">
      <c r="A31" s="588" t="s">
        <v>13</v>
      </c>
      <c r="B31" s="113" t="s">
        <v>282</v>
      </c>
      <c r="C31" s="577">
        <v>4.4</v>
      </c>
      <c r="D31" s="577"/>
      <c r="E31" s="578"/>
      <c r="F31" s="592">
        <f>SUM(G4:G30)</f>
        <v>0</v>
      </c>
      <c r="G31" s="593"/>
      <c r="H31" s="555" t="s">
        <v>13</v>
      </c>
      <c r="I31" s="113" t="s">
        <v>282</v>
      </c>
      <c r="J31" s="577">
        <v>4.1</v>
      </c>
      <c r="K31" s="577"/>
      <c r="L31" s="578"/>
      <c r="M31" s="560">
        <f>SUM(N4:N30)</f>
        <v>0</v>
      </c>
      <c r="N31" s="561"/>
      <c r="O31" s="585" t="s">
        <v>13</v>
      </c>
      <c r="P31" s="113" t="s">
        <v>282</v>
      </c>
      <c r="Q31" s="577">
        <v>4</v>
      </c>
      <c r="R31" s="577"/>
      <c r="S31" s="578"/>
      <c r="T31" s="593">
        <f>SUM(U4:U30)</f>
        <v>0</v>
      </c>
      <c r="U31" s="593"/>
      <c r="V31" s="555" t="s">
        <v>13</v>
      </c>
      <c r="W31" s="113" t="s">
        <v>282</v>
      </c>
      <c r="X31" s="577">
        <v>4.4</v>
      </c>
      <c r="Y31" s="577"/>
      <c r="Z31" s="578"/>
      <c r="AA31" s="593">
        <f>SUM(AB4:AB30)</f>
        <v>0</v>
      </c>
      <c r="AB31" s="593"/>
      <c r="AC31" s="555" t="s">
        <v>13</v>
      </c>
      <c r="AD31" s="113" t="s">
        <v>282</v>
      </c>
      <c r="AE31" s="577">
        <v>4.1</v>
      </c>
      <c r="AF31" s="577"/>
      <c r="AG31" s="596"/>
      <c r="AH31" s="597">
        <f>SUM(AI4:AI30)</f>
        <v>0</v>
      </c>
      <c r="AI31" s="598"/>
      <c r="AJ31" s="18">
        <f>(AE31+X31+Q31+J31+C31)/5</f>
        <v>4.2</v>
      </c>
    </row>
    <row r="32" spans="1:36" s="9" customFormat="1" ht="18.75" customHeight="1">
      <c r="A32" s="589"/>
      <c r="B32" s="114" t="s">
        <v>283</v>
      </c>
      <c r="C32" s="558">
        <v>2.5</v>
      </c>
      <c r="D32" s="558"/>
      <c r="E32" s="559"/>
      <c r="F32" s="104"/>
      <c r="G32" s="105"/>
      <c r="H32" s="556"/>
      <c r="I32" s="114" t="s">
        <v>283</v>
      </c>
      <c r="J32" s="558">
        <v>2.5</v>
      </c>
      <c r="K32" s="558"/>
      <c r="L32" s="559"/>
      <c r="M32" s="115"/>
      <c r="N32" s="116"/>
      <c r="O32" s="586"/>
      <c r="P32" s="114" t="s">
        <v>283</v>
      </c>
      <c r="Q32" s="558">
        <v>1.7</v>
      </c>
      <c r="R32" s="558"/>
      <c r="S32" s="559"/>
      <c r="T32" s="104"/>
      <c r="U32" s="105"/>
      <c r="V32" s="556"/>
      <c r="W32" s="114" t="s">
        <v>283</v>
      </c>
      <c r="X32" s="558">
        <v>2.6</v>
      </c>
      <c r="Y32" s="558"/>
      <c r="Z32" s="559"/>
      <c r="AA32" s="104"/>
      <c r="AB32" s="105"/>
      <c r="AC32" s="556"/>
      <c r="AD32" s="114" t="s">
        <v>283</v>
      </c>
      <c r="AE32" s="558">
        <v>2.3</v>
      </c>
      <c r="AF32" s="558"/>
      <c r="AG32" s="591"/>
      <c r="AH32" s="171"/>
      <c r="AI32" s="172"/>
      <c r="AJ32" s="16">
        <f>(AE32+X32+Q32+J32+C32)/5</f>
        <v>2.3200000000000003</v>
      </c>
    </row>
    <row r="33" spans="1:36" s="9" customFormat="1" ht="18.75" customHeight="1">
      <c r="A33" s="589"/>
      <c r="B33" s="117" t="s">
        <v>14</v>
      </c>
      <c r="C33" s="558">
        <v>1.2</v>
      </c>
      <c r="D33" s="558"/>
      <c r="E33" s="559"/>
      <c r="F33" s="104"/>
      <c r="G33" s="105"/>
      <c r="H33" s="556"/>
      <c r="I33" s="117" t="s">
        <v>14</v>
      </c>
      <c r="J33" s="558">
        <v>1.5</v>
      </c>
      <c r="K33" s="558"/>
      <c r="L33" s="559"/>
      <c r="M33" s="115"/>
      <c r="N33" s="116"/>
      <c r="O33" s="586"/>
      <c r="P33" s="117" t="s">
        <v>14</v>
      </c>
      <c r="Q33" s="558">
        <v>1.2</v>
      </c>
      <c r="R33" s="558"/>
      <c r="S33" s="559"/>
      <c r="T33" s="104"/>
      <c r="U33" s="105"/>
      <c r="V33" s="556"/>
      <c r="W33" s="117" t="s">
        <v>14</v>
      </c>
      <c r="X33" s="558">
        <v>1.4</v>
      </c>
      <c r="Y33" s="558"/>
      <c r="Z33" s="559"/>
      <c r="AA33" s="104"/>
      <c r="AB33" s="105"/>
      <c r="AC33" s="556"/>
      <c r="AD33" s="117" t="s">
        <v>14</v>
      </c>
      <c r="AE33" s="558">
        <v>1.8</v>
      </c>
      <c r="AF33" s="558"/>
      <c r="AG33" s="591"/>
      <c r="AH33" s="171"/>
      <c r="AI33" s="172"/>
      <c r="AJ33" s="16">
        <f>(AE33+X33+Q33+J33+C33)/5</f>
        <v>1.4200000000000002</v>
      </c>
    </row>
    <row r="34" spans="1:36" s="9" customFormat="1" ht="18.75" customHeight="1">
      <c r="A34" s="589"/>
      <c r="B34" s="117" t="s">
        <v>15</v>
      </c>
      <c r="C34" s="558">
        <v>2.5</v>
      </c>
      <c r="D34" s="558"/>
      <c r="E34" s="559"/>
      <c r="F34" s="104"/>
      <c r="G34" s="105"/>
      <c r="H34" s="556"/>
      <c r="I34" s="117" t="s">
        <v>15</v>
      </c>
      <c r="J34" s="558">
        <v>2.5</v>
      </c>
      <c r="K34" s="558"/>
      <c r="L34" s="559"/>
      <c r="M34" s="115"/>
      <c r="N34" s="116"/>
      <c r="O34" s="586"/>
      <c r="P34" s="117" t="s">
        <v>15</v>
      </c>
      <c r="Q34" s="558">
        <v>3</v>
      </c>
      <c r="R34" s="558"/>
      <c r="S34" s="559"/>
      <c r="T34" s="104"/>
      <c r="U34" s="105"/>
      <c r="V34" s="556"/>
      <c r="W34" s="117" t="s">
        <v>15</v>
      </c>
      <c r="X34" s="558">
        <v>2.5</v>
      </c>
      <c r="Y34" s="558"/>
      <c r="Z34" s="559"/>
      <c r="AA34" s="104"/>
      <c r="AB34" s="105"/>
      <c r="AC34" s="556"/>
      <c r="AD34" s="117" t="s">
        <v>15</v>
      </c>
      <c r="AE34" s="558">
        <v>3</v>
      </c>
      <c r="AF34" s="558"/>
      <c r="AG34" s="591"/>
      <c r="AH34" s="171"/>
      <c r="AI34" s="172"/>
      <c r="AJ34" s="16">
        <f>(AE34+X34+Q34+J34+C34)/5</f>
        <v>2.7</v>
      </c>
    </row>
    <row r="35" spans="1:37" s="9" customFormat="1" ht="18.75" customHeight="1">
      <c r="A35" s="589"/>
      <c r="B35" s="114" t="s">
        <v>16</v>
      </c>
      <c r="C35" s="558">
        <v>0</v>
      </c>
      <c r="D35" s="558"/>
      <c r="E35" s="559"/>
      <c r="F35" s="104"/>
      <c r="G35" s="105"/>
      <c r="H35" s="556"/>
      <c r="I35" s="114" t="s">
        <v>16</v>
      </c>
      <c r="J35" s="558">
        <v>1</v>
      </c>
      <c r="K35" s="558"/>
      <c r="L35" s="559"/>
      <c r="M35" s="115"/>
      <c r="N35" s="116"/>
      <c r="O35" s="586"/>
      <c r="P35" s="114" t="s">
        <v>223</v>
      </c>
      <c r="Q35" s="558">
        <v>0.5</v>
      </c>
      <c r="R35" s="558"/>
      <c r="S35" s="559"/>
      <c r="T35" s="104"/>
      <c r="U35" s="105"/>
      <c r="V35" s="556"/>
      <c r="W35" s="114" t="s">
        <v>16</v>
      </c>
      <c r="X35" s="558">
        <v>0</v>
      </c>
      <c r="Y35" s="558"/>
      <c r="Z35" s="559"/>
      <c r="AA35" s="104"/>
      <c r="AB35" s="105"/>
      <c r="AC35" s="556"/>
      <c r="AD35" s="114" t="s">
        <v>16</v>
      </c>
      <c r="AE35" s="558">
        <v>0</v>
      </c>
      <c r="AF35" s="558"/>
      <c r="AG35" s="591"/>
      <c r="AH35" s="171"/>
      <c r="AI35" s="172"/>
      <c r="AJ35" s="16">
        <f>(C35+J35+X35+AE35)/5</f>
        <v>0.2</v>
      </c>
      <c r="AK35" s="9">
        <v>0.1</v>
      </c>
    </row>
    <row r="36" spans="1:36" s="9" customFormat="1" ht="18.75" customHeight="1" thickBot="1">
      <c r="A36" s="590"/>
      <c r="B36" s="119" t="s">
        <v>26</v>
      </c>
      <c r="C36" s="594">
        <f>C31*70+C32*75+C33*25+C34*45+C35*60</f>
        <v>638</v>
      </c>
      <c r="D36" s="594"/>
      <c r="E36" s="603"/>
      <c r="F36" s="128"/>
      <c r="G36" s="129"/>
      <c r="H36" s="557"/>
      <c r="I36" s="119" t="s">
        <v>26</v>
      </c>
      <c r="J36" s="594">
        <f>J31*70+J32*75+J33*25+J34*45+J35*60</f>
        <v>684.5</v>
      </c>
      <c r="K36" s="594"/>
      <c r="L36" s="603"/>
      <c r="M36" s="121"/>
      <c r="N36" s="122"/>
      <c r="O36" s="587"/>
      <c r="P36" s="119" t="s">
        <v>26</v>
      </c>
      <c r="Q36" s="594">
        <f>Q31*70+Q32*75+Q33*25+Q34*45+Q35*60</f>
        <v>602.5</v>
      </c>
      <c r="R36" s="594"/>
      <c r="S36" s="603"/>
      <c r="T36" s="128"/>
      <c r="U36" s="129"/>
      <c r="V36" s="557"/>
      <c r="W36" s="119" t="s">
        <v>26</v>
      </c>
      <c r="X36" s="594">
        <f>X31*70+X32*75+X33*25+X34*45+X35*60</f>
        <v>650.5</v>
      </c>
      <c r="Y36" s="594"/>
      <c r="Z36" s="603"/>
      <c r="AA36" s="128"/>
      <c r="AB36" s="129"/>
      <c r="AC36" s="557"/>
      <c r="AD36" s="119" t="s">
        <v>26</v>
      </c>
      <c r="AE36" s="594">
        <f>AE31*70+AE32*75+AE33*25+AE34*45+AE35*60</f>
        <v>639.5</v>
      </c>
      <c r="AF36" s="594"/>
      <c r="AG36" s="595"/>
      <c r="AH36" s="171"/>
      <c r="AI36" s="172"/>
      <c r="AJ36" s="16">
        <f>(AE36+X36+Q36+J36+C36)/5</f>
        <v>643</v>
      </c>
    </row>
    <row r="37" spans="1:36" s="10" customFormat="1" ht="27" customHeight="1">
      <c r="A37" s="601" t="s">
        <v>27</v>
      </c>
      <c r="B37" s="602"/>
      <c r="C37" s="602"/>
      <c r="D37" s="602"/>
      <c r="E37" s="602"/>
      <c r="F37" s="602"/>
      <c r="G37" s="602"/>
      <c r="H37" s="602"/>
      <c r="I37" s="602"/>
      <c r="J37" s="602"/>
      <c r="K37" s="602"/>
      <c r="L37" s="602"/>
      <c r="M37" s="602"/>
      <c r="N37" s="602"/>
      <c r="O37" s="602"/>
      <c r="P37" s="602"/>
      <c r="Q37" s="602"/>
      <c r="R37" s="602"/>
      <c r="S37" s="602"/>
      <c r="T37" s="602"/>
      <c r="U37" s="602"/>
      <c r="V37" s="602"/>
      <c r="W37" s="602"/>
      <c r="X37" s="602"/>
      <c r="Y37" s="602"/>
      <c r="Z37" s="602"/>
      <c r="AA37" s="602"/>
      <c r="AB37" s="602"/>
      <c r="AC37" s="602"/>
      <c r="AD37" s="602"/>
      <c r="AE37" s="602"/>
      <c r="AF37" s="602"/>
      <c r="AG37" s="602"/>
      <c r="AH37" s="602"/>
      <c r="AI37" s="602"/>
      <c r="AJ37" s="17"/>
    </row>
    <row r="38" spans="18:21" ht="22.5" customHeight="1">
      <c r="R38" s="11"/>
      <c r="S38" s="12"/>
      <c r="T38" s="13"/>
      <c r="U38" s="13"/>
    </row>
  </sheetData>
  <sheetProtection selectLockedCells="1" selectUnlockedCells="1"/>
  <mergeCells count="84">
    <mergeCell ref="A1:K1"/>
    <mergeCell ref="M1:V1"/>
    <mergeCell ref="AE33:AG33"/>
    <mergeCell ref="Q32:S32"/>
    <mergeCell ref="A37:AI37"/>
    <mergeCell ref="AE35:AG35"/>
    <mergeCell ref="C36:E36"/>
    <mergeCell ref="J36:L36"/>
    <mergeCell ref="Q36:S36"/>
    <mergeCell ref="X36:Z36"/>
    <mergeCell ref="X34:Z34"/>
    <mergeCell ref="J35:L35"/>
    <mergeCell ref="AC31:AC36"/>
    <mergeCell ref="AE31:AG31"/>
    <mergeCell ref="AH31:AI31"/>
    <mergeCell ref="AE32:AG32"/>
    <mergeCell ref="Q33:S33"/>
    <mergeCell ref="X33:Z33"/>
    <mergeCell ref="T31:U31"/>
    <mergeCell ref="AA31:AB31"/>
    <mergeCell ref="AE34:AG34"/>
    <mergeCell ref="AC24:AC30"/>
    <mergeCell ref="C32:E32"/>
    <mergeCell ref="C31:E31"/>
    <mergeCell ref="F31:G31"/>
    <mergeCell ref="Q31:S31"/>
    <mergeCell ref="J32:L32"/>
    <mergeCell ref="H31:H36"/>
    <mergeCell ref="AE36:AG36"/>
    <mergeCell ref="Q35:S35"/>
    <mergeCell ref="C35:E35"/>
    <mergeCell ref="X31:Z31"/>
    <mergeCell ref="A24:A30"/>
    <mergeCell ref="H24:H30"/>
    <mergeCell ref="V24:V30"/>
    <mergeCell ref="X32:Z32"/>
    <mergeCell ref="O31:O36"/>
    <mergeCell ref="J34:L34"/>
    <mergeCell ref="X35:Z35"/>
    <mergeCell ref="A31:A36"/>
    <mergeCell ref="A21:A23"/>
    <mergeCell ref="H21:H23"/>
    <mergeCell ref="V21:V23"/>
    <mergeCell ref="A5:A11"/>
    <mergeCell ref="A12:A20"/>
    <mergeCell ref="C34:E34"/>
    <mergeCell ref="C33:E33"/>
    <mergeCell ref="J33:L33"/>
    <mergeCell ref="J31:L31"/>
    <mergeCell ref="O23:O25"/>
    <mergeCell ref="Y1:Z1"/>
    <mergeCell ref="AE1:AG1"/>
    <mergeCell ref="A2:A4"/>
    <mergeCell ref="B2:E2"/>
    <mergeCell ref="W2:Z2"/>
    <mergeCell ref="AC2:AC4"/>
    <mergeCell ref="V2:V4"/>
    <mergeCell ref="Y4:Z4"/>
    <mergeCell ref="AD2:AG2"/>
    <mergeCell ref="P2:S2"/>
    <mergeCell ref="V31:V36"/>
    <mergeCell ref="Q34:S34"/>
    <mergeCell ref="O2:O4"/>
    <mergeCell ref="I18:L18"/>
    <mergeCell ref="R4:S4"/>
    <mergeCell ref="M31:N31"/>
    <mergeCell ref="V12:V20"/>
    <mergeCell ref="V5:V11"/>
    <mergeCell ref="H2:H4"/>
    <mergeCell ref="D4:E4"/>
    <mergeCell ref="K4:L4"/>
    <mergeCell ref="I2:L2"/>
    <mergeCell ref="AF4:AG4"/>
    <mergeCell ref="AC5:AC12"/>
    <mergeCell ref="B30:E30"/>
    <mergeCell ref="O26:O28"/>
    <mergeCell ref="AC21:AC23"/>
    <mergeCell ref="H5:H12"/>
    <mergeCell ref="O29:O30"/>
    <mergeCell ref="I17:L17"/>
    <mergeCell ref="H13:H20"/>
    <mergeCell ref="O5:O15"/>
    <mergeCell ref="O16:O22"/>
    <mergeCell ref="AC13:AC20"/>
  </mergeCells>
  <printOptions/>
  <pageMargins left="0.15748031496062992" right="0.15748031496062992" top="0" bottom="0.1968503937007874" header="0.5118110236220472" footer="0.5118110236220472"/>
  <pageSetup fitToHeight="0" fitToWidth="1" horizontalDpi="600" verticalDpi="600" orientation="landscape" paperSize="9" scale="57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5"/>
  <sheetViews>
    <sheetView view="pageBreakPreview" zoomScale="80" zoomScaleSheetLayoutView="80" zoomScalePageLayoutView="0" workbookViewId="0" topLeftCell="A46">
      <selection activeCell="G3" sqref="G3"/>
    </sheetView>
  </sheetViews>
  <sheetFormatPr defaultColWidth="9.00390625" defaultRowHeight="16.5"/>
  <cols>
    <col min="1" max="1" width="14.25390625" style="20" customWidth="1"/>
    <col min="2" max="2" width="5.875" style="20" customWidth="1"/>
    <col min="3" max="3" width="6.25390625" style="20" customWidth="1"/>
    <col min="4" max="4" width="4.00390625" style="20" customWidth="1"/>
    <col min="5" max="5" width="4.25390625" style="20" customWidth="1"/>
    <col min="6" max="6" width="4.375" style="20" customWidth="1"/>
    <col min="7" max="8" width="4.00390625" style="20" customWidth="1"/>
    <col min="9" max="9" width="5.375" style="20" customWidth="1"/>
    <col min="10" max="10" width="3.125" style="20" customWidth="1"/>
    <col min="11" max="11" width="10.50390625" style="20" customWidth="1"/>
    <col min="12" max="12" width="11.375" style="20" customWidth="1"/>
    <col min="13" max="13" width="10.25390625" style="20" customWidth="1"/>
    <col min="14" max="14" width="12.375" style="20" customWidth="1"/>
    <col min="15" max="15" width="0.12890625" style="20" hidden="1" customWidth="1"/>
    <col min="16" max="16384" width="9.00390625" style="20" customWidth="1"/>
  </cols>
  <sheetData>
    <row r="1" spans="1:15" ht="33.75" customHeight="1" thickBot="1">
      <c r="A1" s="689" t="s">
        <v>215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</row>
    <row r="2" spans="1:16" s="28" customFormat="1" ht="24" customHeight="1">
      <c r="A2" s="21" t="s">
        <v>37</v>
      </c>
      <c r="B2" s="22" t="s">
        <v>38</v>
      </c>
      <c r="C2" s="23">
        <v>111</v>
      </c>
      <c r="D2" s="24" t="s">
        <v>39</v>
      </c>
      <c r="E2" s="23">
        <v>3</v>
      </c>
      <c r="F2" s="24" t="s">
        <v>40</v>
      </c>
      <c r="G2" s="23">
        <v>21</v>
      </c>
      <c r="H2" s="24" t="s">
        <v>41</v>
      </c>
      <c r="I2" s="24" t="s">
        <v>42</v>
      </c>
      <c r="J2" s="24" t="s">
        <v>43</v>
      </c>
      <c r="K2" s="25" t="s">
        <v>44</v>
      </c>
      <c r="L2" s="704" t="s">
        <v>45</v>
      </c>
      <c r="M2" s="705"/>
      <c r="N2" s="706"/>
      <c r="O2" s="26"/>
      <c r="P2" s="27"/>
    </row>
    <row r="3" spans="1:15" s="28" customFormat="1" ht="24" customHeight="1" thickBot="1">
      <c r="A3" s="29" t="s">
        <v>46</v>
      </c>
      <c r="B3" s="737" t="s">
        <v>47</v>
      </c>
      <c r="C3" s="694"/>
      <c r="D3" s="694"/>
      <c r="E3" s="738">
        <f>'第四周'!AE1</f>
        <v>1450</v>
      </c>
      <c r="F3" s="738"/>
      <c r="G3" s="30" t="s">
        <v>48</v>
      </c>
      <c r="H3" s="31"/>
      <c r="I3" s="31"/>
      <c r="J3" s="31"/>
      <c r="K3" s="32"/>
      <c r="L3" s="33" t="s">
        <v>49</v>
      </c>
      <c r="M3" s="34" t="s">
        <v>50</v>
      </c>
      <c r="N3" s="35"/>
      <c r="O3" s="36"/>
    </row>
    <row r="4" spans="1:15" s="28" customFormat="1" ht="24" customHeight="1">
      <c r="A4" s="37" t="str">
        <f>'3月總表'!A22</f>
        <v>藜麥飯</v>
      </c>
      <c r="B4" s="732" t="s">
        <v>51</v>
      </c>
      <c r="C4" s="733"/>
      <c r="D4" s="733"/>
      <c r="E4" s="733"/>
      <c r="F4" s="733"/>
      <c r="G4" s="733"/>
      <c r="H4" s="733"/>
      <c r="I4" s="733"/>
      <c r="J4" s="733"/>
      <c r="K4" s="734"/>
      <c r="L4" s="88" t="s">
        <v>52</v>
      </c>
      <c r="M4" s="34" t="s">
        <v>53</v>
      </c>
      <c r="N4" s="35"/>
      <c r="O4" s="36"/>
    </row>
    <row r="5" spans="1:15" s="28" customFormat="1" ht="24" customHeight="1">
      <c r="A5" s="97" t="str">
        <f>'3月總表'!A23</f>
        <v>洋芋燒雞</v>
      </c>
      <c r="B5" s="729" t="s">
        <v>282</v>
      </c>
      <c r="C5" s="727"/>
      <c r="D5" s="735" t="s">
        <v>54</v>
      </c>
      <c r="E5" s="736"/>
      <c r="F5" s="736"/>
      <c r="G5" s="729" t="s">
        <v>55</v>
      </c>
      <c r="H5" s="727"/>
      <c r="I5" s="727"/>
      <c r="J5" s="729" t="s">
        <v>56</v>
      </c>
      <c r="K5" s="728"/>
      <c r="L5" s="88" t="s">
        <v>57</v>
      </c>
      <c r="M5" s="34" t="s">
        <v>58</v>
      </c>
      <c r="N5" s="35"/>
      <c r="O5" s="36"/>
    </row>
    <row r="6" spans="1:15" s="28" customFormat="1" ht="24" customHeight="1">
      <c r="A6" s="97" t="str">
        <f>'3月總表'!A24</f>
        <v>炒三絲</v>
      </c>
      <c r="B6" s="727">
        <f>'第四周'!C31</f>
        <v>4.2</v>
      </c>
      <c r="C6" s="727"/>
      <c r="D6" s="727">
        <f>'第四周'!C32</f>
        <v>2.4</v>
      </c>
      <c r="E6" s="727"/>
      <c r="F6" s="727"/>
      <c r="G6" s="727">
        <f>'第四周'!C33</f>
        <v>1.3</v>
      </c>
      <c r="H6" s="727"/>
      <c r="I6" s="727"/>
      <c r="J6" s="727">
        <f>'第四周'!C34</f>
        <v>2.5</v>
      </c>
      <c r="K6" s="728"/>
      <c r="L6" s="88" t="s">
        <v>59</v>
      </c>
      <c r="M6" s="34" t="s">
        <v>60</v>
      </c>
      <c r="N6" s="35"/>
      <c r="O6" s="36"/>
    </row>
    <row r="7" spans="1:15" s="28" customFormat="1" ht="24" customHeight="1">
      <c r="A7" s="97" t="str">
        <f>'3月總表'!A25</f>
        <v>有機青菜</v>
      </c>
      <c r="B7" s="729" t="s">
        <v>61</v>
      </c>
      <c r="C7" s="727"/>
      <c r="D7" s="729" t="s">
        <v>62</v>
      </c>
      <c r="E7" s="727"/>
      <c r="F7" s="727"/>
      <c r="G7" s="729" t="s">
        <v>63</v>
      </c>
      <c r="H7" s="727"/>
      <c r="I7" s="727"/>
      <c r="J7" s="730" t="s">
        <v>64</v>
      </c>
      <c r="K7" s="731"/>
      <c r="L7" s="88" t="s">
        <v>65</v>
      </c>
      <c r="M7" s="39" t="s">
        <v>66</v>
      </c>
      <c r="N7" s="40"/>
      <c r="O7" s="36"/>
    </row>
    <row r="8" spans="1:15" s="28" customFormat="1" ht="24" customHeight="1">
      <c r="A8" s="97" t="str">
        <f>'3月總表'!A26</f>
        <v>◎酸菜魚湯</v>
      </c>
      <c r="B8" s="727"/>
      <c r="C8" s="727"/>
      <c r="D8" s="727">
        <v>0</v>
      </c>
      <c r="E8" s="727"/>
      <c r="F8" s="727"/>
      <c r="G8" s="727"/>
      <c r="H8" s="727"/>
      <c r="I8" s="727"/>
      <c r="J8" s="727">
        <f>B6*70+D6*75+G6*25+J6*45+B8*60+D8*120+G8*150</f>
        <v>619</v>
      </c>
      <c r="K8" s="728"/>
      <c r="L8" s="684"/>
      <c r="M8" s="684"/>
      <c r="N8" s="685"/>
      <c r="O8" s="36"/>
    </row>
    <row r="9" spans="1:15" s="28" customFormat="1" ht="24" customHeight="1" thickBot="1">
      <c r="A9" s="41"/>
      <c r="B9" s="723"/>
      <c r="C9" s="723"/>
      <c r="D9" s="723"/>
      <c r="E9" s="723"/>
      <c r="F9" s="723"/>
      <c r="G9" s="723"/>
      <c r="H9" s="723"/>
      <c r="I9" s="723"/>
      <c r="J9" s="723"/>
      <c r="K9" s="724"/>
      <c r="L9" s="725"/>
      <c r="M9" s="725"/>
      <c r="N9" s="726"/>
      <c r="O9" s="42"/>
    </row>
    <row r="10" spans="1:15" s="28" customFormat="1" ht="24" customHeight="1">
      <c r="A10" s="717" t="s">
        <v>67</v>
      </c>
      <c r="B10" s="718"/>
      <c r="C10" s="718"/>
      <c r="D10" s="718"/>
      <c r="E10" s="718"/>
      <c r="F10" s="718"/>
      <c r="G10" s="718"/>
      <c r="H10" s="718"/>
      <c r="I10" s="718"/>
      <c r="J10" s="718"/>
      <c r="K10" s="719"/>
      <c r="L10" s="704" t="s">
        <v>68</v>
      </c>
      <c r="M10" s="705"/>
      <c r="N10" s="706"/>
      <c r="O10" s="36"/>
    </row>
    <row r="11" spans="1:15" s="28" customFormat="1" ht="24" customHeight="1">
      <c r="A11" s="43" t="s">
        <v>69</v>
      </c>
      <c r="B11" s="44"/>
      <c r="C11" s="44"/>
      <c r="D11" s="44"/>
      <c r="E11" s="44"/>
      <c r="F11" s="44"/>
      <c r="G11" s="44"/>
      <c r="H11" s="44"/>
      <c r="I11" s="44"/>
      <c r="J11" s="44"/>
      <c r="K11" s="45"/>
      <c r="L11" s="720"/>
      <c r="M11" s="721"/>
      <c r="N11" s="722"/>
      <c r="O11" s="36"/>
    </row>
    <row r="12" spans="1:15" s="28" customFormat="1" ht="24" customHeight="1">
      <c r="A12" s="46" t="s">
        <v>70</v>
      </c>
      <c r="B12" s="47"/>
      <c r="C12" s="47"/>
      <c r="D12" s="47"/>
      <c r="E12" s="47"/>
      <c r="F12" s="47"/>
      <c r="G12" s="47"/>
      <c r="H12" s="47"/>
      <c r="I12" s="47"/>
      <c r="J12" s="47"/>
      <c r="K12" s="48"/>
      <c r="L12" s="712"/>
      <c r="M12" s="713"/>
      <c r="N12" s="714"/>
      <c r="O12" s="36"/>
    </row>
    <row r="13" spans="1:15" s="28" customFormat="1" ht="24" customHeight="1">
      <c r="A13" s="46" t="s">
        <v>71</v>
      </c>
      <c r="B13" s="47"/>
      <c r="C13" s="47"/>
      <c r="D13" s="47"/>
      <c r="E13" s="47"/>
      <c r="F13" s="47"/>
      <c r="G13" s="47"/>
      <c r="H13" s="47"/>
      <c r="I13" s="47"/>
      <c r="J13" s="47"/>
      <c r="K13" s="48"/>
      <c r="L13" s="712"/>
      <c r="M13" s="713"/>
      <c r="N13" s="714"/>
      <c r="O13" s="36"/>
    </row>
    <row r="14" spans="1:15" s="28" customFormat="1" ht="24" customHeight="1">
      <c r="A14" s="715" t="s">
        <v>72</v>
      </c>
      <c r="B14" s="708"/>
      <c r="C14" s="708"/>
      <c r="D14" s="709"/>
      <c r="E14" s="716" t="s">
        <v>73</v>
      </c>
      <c r="F14" s="708"/>
      <c r="G14" s="708"/>
      <c r="H14" s="708"/>
      <c r="I14" s="708"/>
      <c r="J14" s="708"/>
      <c r="K14" s="711"/>
      <c r="L14" s="712"/>
      <c r="M14" s="713"/>
      <c r="N14" s="714"/>
      <c r="O14" s="49"/>
    </row>
    <row r="15" spans="1:15" s="28" customFormat="1" ht="24" customHeight="1">
      <c r="A15" s="707"/>
      <c r="B15" s="708"/>
      <c r="C15" s="708"/>
      <c r="D15" s="709"/>
      <c r="E15" s="710"/>
      <c r="F15" s="708"/>
      <c r="G15" s="708"/>
      <c r="H15" s="708"/>
      <c r="I15" s="708"/>
      <c r="J15" s="708"/>
      <c r="K15" s="711"/>
      <c r="L15" s="712"/>
      <c r="M15" s="713"/>
      <c r="N15" s="714"/>
      <c r="O15" s="50"/>
    </row>
    <row r="16" spans="1:15" s="28" customFormat="1" ht="24" customHeight="1">
      <c r="A16" s="46" t="s">
        <v>74</v>
      </c>
      <c r="B16" s="51"/>
      <c r="C16" s="51"/>
      <c r="D16" s="51"/>
      <c r="E16" s="51"/>
      <c r="F16" s="52"/>
      <c r="G16" s="53" t="s">
        <v>75</v>
      </c>
      <c r="H16" s="52"/>
      <c r="I16" s="52"/>
      <c r="J16" s="54"/>
      <c r="K16" s="55"/>
      <c r="L16" s="698"/>
      <c r="M16" s="699"/>
      <c r="N16" s="700"/>
      <c r="O16" s="56"/>
    </row>
    <row r="17" spans="1:15" s="28" customFormat="1" ht="24" customHeight="1">
      <c r="A17" s="46" t="s">
        <v>76</v>
      </c>
      <c r="B17" s="51"/>
      <c r="C17" s="51"/>
      <c r="D17" s="51"/>
      <c r="E17" s="51"/>
      <c r="F17" s="52"/>
      <c r="G17" s="52"/>
      <c r="H17" s="52"/>
      <c r="I17" s="52"/>
      <c r="J17" s="54"/>
      <c r="K17" s="55"/>
      <c r="L17" s="57"/>
      <c r="M17" s="58"/>
      <c r="N17" s="36"/>
      <c r="O17" s="56"/>
    </row>
    <row r="18" spans="1:15" s="28" customFormat="1" ht="24" customHeight="1">
      <c r="A18" s="59"/>
      <c r="B18" s="60"/>
      <c r="C18" s="60"/>
      <c r="D18" s="60"/>
      <c r="E18" s="60"/>
      <c r="F18" s="61"/>
      <c r="G18" s="62"/>
      <c r="H18" s="62"/>
      <c r="I18" s="62"/>
      <c r="J18" s="63"/>
      <c r="K18" s="64"/>
      <c r="L18" s="57"/>
      <c r="M18" s="58"/>
      <c r="N18" s="36"/>
      <c r="O18" s="56"/>
    </row>
    <row r="19" spans="1:15" s="28" customFormat="1" ht="24" customHeight="1">
      <c r="A19" s="59"/>
      <c r="B19" s="65"/>
      <c r="C19" s="65"/>
      <c r="D19" s="65"/>
      <c r="E19" s="65"/>
      <c r="F19" s="62"/>
      <c r="G19" s="62"/>
      <c r="H19" s="62"/>
      <c r="I19" s="62"/>
      <c r="J19" s="63"/>
      <c r="K19" s="64"/>
      <c r="L19" s="57"/>
      <c r="M19" s="58"/>
      <c r="N19" s="36"/>
      <c r="O19" s="56"/>
    </row>
    <row r="20" spans="1:15" s="28" customFormat="1" ht="24" customHeight="1">
      <c r="A20" s="59"/>
      <c r="B20" s="65"/>
      <c r="C20" s="65"/>
      <c r="D20" s="65"/>
      <c r="E20" s="65"/>
      <c r="F20" s="62"/>
      <c r="G20" s="62"/>
      <c r="H20" s="62"/>
      <c r="I20" s="62"/>
      <c r="J20" s="63"/>
      <c r="K20" s="64"/>
      <c r="L20" s="57"/>
      <c r="M20" s="58"/>
      <c r="N20" s="36"/>
      <c r="O20" s="56"/>
    </row>
    <row r="21" spans="1:15" s="28" customFormat="1" ht="24" customHeight="1">
      <c r="A21" s="66"/>
      <c r="B21" s="60"/>
      <c r="C21" s="60"/>
      <c r="D21" s="60"/>
      <c r="E21" s="60"/>
      <c r="F21" s="62"/>
      <c r="G21" s="62"/>
      <c r="H21" s="62"/>
      <c r="I21" s="62"/>
      <c r="J21" s="63"/>
      <c r="K21" s="64"/>
      <c r="L21" s="57"/>
      <c r="M21" s="58"/>
      <c r="N21" s="36"/>
      <c r="O21" s="56"/>
    </row>
    <row r="22" spans="1:15" s="28" customFormat="1" ht="24" customHeight="1">
      <c r="A22" s="66"/>
      <c r="B22" s="60"/>
      <c r="C22" s="60"/>
      <c r="D22" s="60"/>
      <c r="E22" s="60"/>
      <c r="F22" s="62"/>
      <c r="G22" s="62"/>
      <c r="H22" s="62"/>
      <c r="I22" s="62"/>
      <c r="J22" s="63"/>
      <c r="K22" s="64"/>
      <c r="L22" s="57"/>
      <c r="M22" s="58"/>
      <c r="N22" s="36"/>
      <c r="O22" s="56"/>
    </row>
    <row r="23" spans="1:15" s="28" customFormat="1" ht="24" customHeight="1">
      <c r="A23" s="66"/>
      <c r="B23" s="60"/>
      <c r="C23" s="60"/>
      <c r="D23" s="60"/>
      <c r="E23" s="60"/>
      <c r="F23" s="62"/>
      <c r="G23" s="62"/>
      <c r="H23" s="62"/>
      <c r="I23" s="62"/>
      <c r="J23" s="63"/>
      <c r="K23" s="64"/>
      <c r="L23" s="57"/>
      <c r="M23" s="58"/>
      <c r="N23" s="36"/>
      <c r="O23" s="56"/>
    </row>
    <row r="24" spans="1:15" s="28" customFormat="1" ht="24" customHeight="1">
      <c r="A24" s="67"/>
      <c r="B24" s="62"/>
      <c r="C24" s="62"/>
      <c r="D24" s="62"/>
      <c r="E24" s="62"/>
      <c r="F24" s="62"/>
      <c r="G24" s="62"/>
      <c r="H24" s="62"/>
      <c r="I24" s="62"/>
      <c r="J24" s="68"/>
      <c r="K24" s="69"/>
      <c r="L24" s="66"/>
      <c r="M24" s="70"/>
      <c r="N24" s="71"/>
      <c r="O24" s="50"/>
    </row>
    <row r="25" spans="1:15" s="28" customFormat="1" ht="24" customHeight="1">
      <c r="A25" s="67"/>
      <c r="B25" s="72"/>
      <c r="C25" s="72"/>
      <c r="D25" s="72"/>
      <c r="E25" s="72"/>
      <c r="F25" s="72"/>
      <c r="G25" s="72"/>
      <c r="H25" s="72"/>
      <c r="I25" s="72"/>
      <c r="J25" s="696"/>
      <c r="K25" s="697"/>
      <c r="L25" s="73"/>
      <c r="M25" s="74"/>
      <c r="N25" s="56"/>
      <c r="O25" s="56"/>
    </row>
    <row r="26" spans="1:15" s="28" customFormat="1" ht="24" customHeight="1">
      <c r="A26" s="66"/>
      <c r="B26" s="65"/>
      <c r="C26" s="65"/>
      <c r="D26" s="65"/>
      <c r="E26" s="65"/>
      <c r="F26" s="62"/>
      <c r="G26" s="62"/>
      <c r="H26" s="62"/>
      <c r="I26" s="62"/>
      <c r="J26" s="63"/>
      <c r="K26" s="64"/>
      <c r="L26" s="698"/>
      <c r="M26" s="699"/>
      <c r="N26" s="700"/>
      <c r="O26" s="56"/>
    </row>
    <row r="27" spans="1:15" s="28" customFormat="1" ht="24" customHeight="1" thickBot="1">
      <c r="A27" s="66"/>
      <c r="B27" s="60"/>
      <c r="C27" s="60"/>
      <c r="D27" s="60"/>
      <c r="E27" s="60"/>
      <c r="F27" s="62"/>
      <c r="G27" s="62"/>
      <c r="H27" s="62"/>
      <c r="I27" s="62"/>
      <c r="J27" s="63"/>
      <c r="K27" s="64"/>
      <c r="L27" s="701"/>
      <c r="M27" s="702"/>
      <c r="N27" s="703"/>
      <c r="O27" s="56"/>
    </row>
    <row r="28" spans="1:15" s="28" customFormat="1" ht="24" customHeight="1">
      <c r="A28" s="66"/>
      <c r="B28" s="65"/>
      <c r="C28" s="65"/>
      <c r="D28" s="65"/>
      <c r="E28" s="65"/>
      <c r="F28" s="62"/>
      <c r="G28" s="62"/>
      <c r="H28" s="62"/>
      <c r="I28" s="62"/>
      <c r="J28" s="63"/>
      <c r="K28" s="64"/>
      <c r="L28" s="704" t="s">
        <v>77</v>
      </c>
      <c r="M28" s="705"/>
      <c r="N28" s="706"/>
      <c r="O28" s="56"/>
    </row>
    <row r="29" spans="1:15" s="28" customFormat="1" ht="24" customHeight="1">
      <c r="A29" s="66"/>
      <c r="B29" s="60"/>
      <c r="C29" s="60"/>
      <c r="D29" s="60"/>
      <c r="E29" s="60"/>
      <c r="F29" s="62"/>
      <c r="G29" s="62"/>
      <c r="H29" s="62"/>
      <c r="I29" s="62"/>
      <c r="J29" s="63"/>
      <c r="K29" s="64"/>
      <c r="L29" s="693" t="s">
        <v>78</v>
      </c>
      <c r="M29" s="694"/>
      <c r="N29" s="695"/>
      <c r="O29" s="56"/>
    </row>
    <row r="30" spans="1:15" s="28" customFormat="1" ht="24" customHeight="1">
      <c r="A30" s="66"/>
      <c r="B30" s="75"/>
      <c r="C30" s="75"/>
      <c r="D30" s="75"/>
      <c r="E30" s="75"/>
      <c r="F30" s="62"/>
      <c r="G30" s="62"/>
      <c r="H30" s="62"/>
      <c r="I30" s="62"/>
      <c r="J30" s="63"/>
      <c r="K30" s="64"/>
      <c r="L30" s="683" t="s">
        <v>79</v>
      </c>
      <c r="M30" s="684"/>
      <c r="N30" s="685"/>
      <c r="O30" s="56"/>
    </row>
    <row r="31" spans="1:15" s="28" customFormat="1" ht="24" customHeight="1">
      <c r="A31" s="66"/>
      <c r="B31" s="75"/>
      <c r="C31" s="75"/>
      <c r="D31" s="75"/>
      <c r="E31" s="75"/>
      <c r="F31" s="62"/>
      <c r="G31" s="62"/>
      <c r="H31" s="62"/>
      <c r="I31" s="62"/>
      <c r="J31" s="63"/>
      <c r="K31" s="64"/>
      <c r="L31" s="683" t="s">
        <v>80</v>
      </c>
      <c r="M31" s="684"/>
      <c r="N31" s="685"/>
      <c r="O31" s="56"/>
    </row>
    <row r="32" spans="1:15" s="28" customFormat="1" ht="24" customHeight="1">
      <c r="A32" s="66"/>
      <c r="B32" s="75"/>
      <c r="C32" s="75"/>
      <c r="D32" s="75"/>
      <c r="E32" s="75"/>
      <c r="F32" s="62"/>
      <c r="G32" s="62"/>
      <c r="H32" s="62"/>
      <c r="I32" s="62"/>
      <c r="J32" s="63"/>
      <c r="K32" s="64"/>
      <c r="L32" s="683" t="s">
        <v>81</v>
      </c>
      <c r="M32" s="684"/>
      <c r="N32" s="685"/>
      <c r="O32" s="56"/>
    </row>
    <row r="33" spans="1:15" s="28" customFormat="1" ht="24" customHeight="1">
      <c r="A33" s="67"/>
      <c r="B33" s="62"/>
      <c r="C33" s="62"/>
      <c r="D33" s="62"/>
      <c r="E33" s="62"/>
      <c r="F33" s="62"/>
      <c r="G33" s="62"/>
      <c r="H33" s="62"/>
      <c r="I33" s="62"/>
      <c r="J33" s="68"/>
      <c r="K33" s="69"/>
      <c r="L33" s="683" t="s">
        <v>82</v>
      </c>
      <c r="M33" s="684"/>
      <c r="N33" s="685"/>
      <c r="O33" s="50"/>
    </row>
    <row r="34" spans="1:15" s="28" customFormat="1" ht="24" customHeight="1" thickBot="1">
      <c r="A34" s="76"/>
      <c r="B34" s="77"/>
      <c r="C34" s="77"/>
      <c r="D34" s="77"/>
      <c r="E34" s="77"/>
      <c r="F34" s="77"/>
      <c r="G34" s="77"/>
      <c r="H34" s="77"/>
      <c r="I34" s="77"/>
      <c r="J34" s="78"/>
      <c r="K34" s="79"/>
      <c r="L34" s="686" t="s">
        <v>83</v>
      </c>
      <c r="M34" s="687"/>
      <c r="N34" s="688"/>
      <c r="O34" s="80"/>
    </row>
    <row r="35" s="28" customFormat="1" ht="16.5" customHeight="1" hidden="1"/>
    <row r="36" spans="1:15" s="28" customFormat="1" ht="24" customHeight="1">
      <c r="A36" s="81" t="s">
        <v>84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5" s="28" customFormat="1" ht="46.5" customHeight="1" thickBot="1">
      <c r="A37" s="689" t="s">
        <v>217</v>
      </c>
      <c r="B37" s="690"/>
      <c r="C37" s="690"/>
      <c r="D37" s="690"/>
      <c r="E37" s="690"/>
      <c r="F37" s="690"/>
      <c r="G37" s="690"/>
      <c r="H37" s="690"/>
      <c r="I37" s="690"/>
      <c r="J37" s="690"/>
      <c r="K37" s="690"/>
      <c r="L37" s="690"/>
      <c r="M37" s="690"/>
      <c r="N37" s="690"/>
      <c r="O37" s="690"/>
    </row>
    <row r="38" spans="1:14" s="28" customFormat="1" ht="28.5" customHeight="1">
      <c r="A38" s="83" t="s">
        <v>37</v>
      </c>
      <c r="B38" s="22" t="s">
        <v>38</v>
      </c>
      <c r="C38" s="23">
        <f>C2</f>
        <v>111</v>
      </c>
      <c r="D38" s="24" t="s">
        <v>39</v>
      </c>
      <c r="E38" s="23">
        <f>E2</f>
        <v>3</v>
      </c>
      <c r="F38" s="24" t="s">
        <v>40</v>
      </c>
      <c r="G38" s="23">
        <f>G2</f>
        <v>21</v>
      </c>
      <c r="H38" s="24" t="s">
        <v>41</v>
      </c>
      <c r="I38" s="24" t="s">
        <v>42</v>
      </c>
      <c r="J38" s="24" t="str">
        <f>J2</f>
        <v>一</v>
      </c>
      <c r="K38" s="748" t="str">
        <f>'3五日誌'!K38:L38</f>
        <v> 廠商：定緁</v>
      </c>
      <c r="L38" s="748"/>
      <c r="M38" s="691" t="s">
        <v>85</v>
      </c>
      <c r="N38" s="692"/>
    </row>
    <row r="39" spans="1:14" s="28" customFormat="1" ht="28.5" customHeight="1">
      <c r="A39" s="665" t="s">
        <v>86</v>
      </c>
      <c r="B39" s="676" t="s">
        <v>212</v>
      </c>
      <c r="C39" s="676"/>
      <c r="D39" s="676" t="s">
        <v>87</v>
      </c>
      <c r="E39" s="676"/>
      <c r="F39" s="676"/>
      <c r="G39" s="676" t="s">
        <v>88</v>
      </c>
      <c r="H39" s="676"/>
      <c r="I39" s="676"/>
      <c r="J39" s="675" t="s">
        <v>89</v>
      </c>
      <c r="K39" s="675"/>
      <c r="L39" s="675" t="s">
        <v>90</v>
      </c>
      <c r="M39" s="677" t="s">
        <v>227</v>
      </c>
      <c r="N39" s="680" t="s">
        <v>91</v>
      </c>
    </row>
    <row r="40" spans="1:14" s="28" customFormat="1" ht="28.5" customHeight="1">
      <c r="A40" s="682"/>
      <c r="B40" s="676"/>
      <c r="C40" s="676"/>
      <c r="D40" s="676"/>
      <c r="E40" s="676"/>
      <c r="F40" s="676"/>
      <c r="G40" s="676"/>
      <c r="H40" s="676"/>
      <c r="I40" s="676"/>
      <c r="J40" s="676"/>
      <c r="K40" s="676"/>
      <c r="L40" s="676"/>
      <c r="M40" s="678"/>
      <c r="N40" s="681"/>
    </row>
    <row r="41" spans="1:14" s="28" customFormat="1" ht="28.5" customHeight="1">
      <c r="A41" s="665" t="s">
        <v>92</v>
      </c>
      <c r="B41" s="676"/>
      <c r="C41" s="676"/>
      <c r="D41" s="676"/>
      <c r="E41" s="676"/>
      <c r="F41" s="676"/>
      <c r="G41" s="676"/>
      <c r="H41" s="676"/>
      <c r="I41" s="676"/>
      <c r="J41" s="676"/>
      <c r="K41" s="676"/>
      <c r="L41" s="676"/>
      <c r="M41" s="678"/>
      <c r="N41" s="681"/>
    </row>
    <row r="42" spans="1:14" s="28" customFormat="1" ht="28.5" customHeight="1">
      <c r="A42" s="682"/>
      <c r="B42" s="676"/>
      <c r="C42" s="676"/>
      <c r="D42" s="676"/>
      <c r="E42" s="676"/>
      <c r="F42" s="676"/>
      <c r="G42" s="676"/>
      <c r="H42" s="676"/>
      <c r="I42" s="676"/>
      <c r="J42" s="676"/>
      <c r="K42" s="676"/>
      <c r="L42" s="676"/>
      <c r="M42" s="679"/>
      <c r="N42" s="681"/>
    </row>
    <row r="43" spans="1:14" s="28" customFormat="1" ht="28.5" customHeight="1">
      <c r="A43" s="246" t="s">
        <v>274</v>
      </c>
      <c r="B43" s="674"/>
      <c r="C43" s="674"/>
      <c r="D43" s="674"/>
      <c r="E43" s="674"/>
      <c r="F43" s="674"/>
      <c r="G43" s="674"/>
      <c r="H43" s="674"/>
      <c r="I43" s="674"/>
      <c r="J43" s="674"/>
      <c r="K43" s="674"/>
      <c r="L43" s="258"/>
      <c r="M43" s="258"/>
      <c r="N43" s="259"/>
    </row>
    <row r="44" spans="1:14" s="28" customFormat="1" ht="28.5" customHeight="1">
      <c r="A44" s="246" t="s">
        <v>427</v>
      </c>
      <c r="B44" s="674"/>
      <c r="C44" s="674"/>
      <c r="D44" s="743"/>
      <c r="E44" s="674"/>
      <c r="F44" s="674"/>
      <c r="G44" s="674"/>
      <c r="H44" s="674"/>
      <c r="I44" s="674"/>
      <c r="J44" s="674"/>
      <c r="K44" s="674"/>
      <c r="L44" s="258"/>
      <c r="M44" s="258"/>
      <c r="N44" s="259"/>
    </row>
    <row r="45" spans="1:14" s="28" customFormat="1" ht="28.5" customHeight="1">
      <c r="A45" s="246" t="s">
        <v>404</v>
      </c>
      <c r="B45" s="674"/>
      <c r="C45" s="674"/>
      <c r="D45" s="674"/>
      <c r="E45" s="674"/>
      <c r="F45" s="674"/>
      <c r="G45" s="674"/>
      <c r="H45" s="674"/>
      <c r="I45" s="674"/>
      <c r="J45" s="674"/>
      <c r="K45" s="674"/>
      <c r="L45" s="258"/>
      <c r="M45" s="258"/>
      <c r="N45" s="259"/>
    </row>
    <row r="46" spans="1:17" s="28" customFormat="1" ht="28.5" customHeight="1">
      <c r="A46" s="246" t="s">
        <v>429</v>
      </c>
      <c r="B46" s="674"/>
      <c r="C46" s="674"/>
      <c r="D46" s="674"/>
      <c r="E46" s="674"/>
      <c r="F46" s="674"/>
      <c r="G46" s="674"/>
      <c r="H46" s="674"/>
      <c r="I46" s="674"/>
      <c r="J46" s="674"/>
      <c r="K46" s="674"/>
      <c r="L46" s="258"/>
      <c r="M46" s="258"/>
      <c r="N46" s="259"/>
      <c r="Q46" s="28" t="s">
        <v>93</v>
      </c>
    </row>
    <row r="47" spans="1:14" s="28" customFormat="1" ht="28.5" customHeight="1">
      <c r="A47" s="300" t="s">
        <v>383</v>
      </c>
      <c r="B47" s="674"/>
      <c r="C47" s="674"/>
      <c r="D47" s="674"/>
      <c r="E47" s="674"/>
      <c r="F47" s="674"/>
      <c r="G47" s="674"/>
      <c r="H47" s="674"/>
      <c r="I47" s="674"/>
      <c r="J47" s="674"/>
      <c r="K47" s="674"/>
      <c r="L47" s="258"/>
      <c r="M47" s="258"/>
      <c r="N47" s="259"/>
    </row>
    <row r="48" spans="1:14" s="28" customFormat="1" ht="28.5" customHeight="1">
      <c r="A48" s="246" t="s">
        <v>249</v>
      </c>
      <c r="B48" s="674"/>
      <c r="C48" s="674"/>
      <c r="D48" s="674"/>
      <c r="E48" s="674"/>
      <c r="F48" s="674"/>
      <c r="G48" s="674"/>
      <c r="H48" s="674"/>
      <c r="I48" s="674"/>
      <c r="J48" s="674"/>
      <c r="K48" s="674"/>
      <c r="L48" s="258"/>
      <c r="M48" s="260"/>
      <c r="N48" s="259"/>
    </row>
    <row r="49" spans="1:14" ht="28.5" customHeight="1">
      <c r="A49" s="246" t="s">
        <v>250</v>
      </c>
      <c r="B49" s="674"/>
      <c r="C49" s="674"/>
      <c r="D49" s="674"/>
      <c r="E49" s="674"/>
      <c r="F49" s="674"/>
      <c r="G49" s="674"/>
      <c r="H49" s="674"/>
      <c r="I49" s="674"/>
      <c r="J49" s="674"/>
      <c r="K49" s="674"/>
      <c r="L49" s="258"/>
      <c r="M49" s="258"/>
      <c r="N49" s="259"/>
    </row>
    <row r="50" spans="1:14" s="28" customFormat="1" ht="28.5" customHeight="1">
      <c r="A50" s="246" t="s">
        <v>247</v>
      </c>
      <c r="B50" s="674"/>
      <c r="C50" s="674"/>
      <c r="D50" s="674"/>
      <c r="E50" s="674"/>
      <c r="F50" s="674"/>
      <c r="G50" s="674"/>
      <c r="H50" s="674"/>
      <c r="I50" s="674"/>
      <c r="J50" s="674"/>
      <c r="K50" s="674"/>
      <c r="L50" s="258"/>
      <c r="M50" s="258"/>
      <c r="N50" s="259"/>
    </row>
    <row r="51" spans="1:14" s="28" customFormat="1" ht="28.5" customHeight="1">
      <c r="A51" s="248" t="s">
        <v>403</v>
      </c>
      <c r="B51" s="674"/>
      <c r="C51" s="674"/>
      <c r="D51" s="743"/>
      <c r="E51" s="674"/>
      <c r="F51" s="674"/>
      <c r="G51" s="674"/>
      <c r="H51" s="674"/>
      <c r="I51" s="674"/>
      <c r="J51" s="674"/>
      <c r="K51" s="674"/>
      <c r="L51" s="258"/>
      <c r="M51" s="258"/>
      <c r="N51" s="259"/>
    </row>
    <row r="52" spans="1:14" s="28" customFormat="1" ht="28.5" customHeight="1">
      <c r="A52" s="281" t="s">
        <v>404</v>
      </c>
      <c r="B52" s="674"/>
      <c r="C52" s="674"/>
      <c r="D52" s="674"/>
      <c r="E52" s="674"/>
      <c r="F52" s="674"/>
      <c r="G52" s="674"/>
      <c r="H52" s="674"/>
      <c r="I52" s="674"/>
      <c r="J52" s="674"/>
      <c r="K52" s="674"/>
      <c r="L52" s="258"/>
      <c r="M52" s="258"/>
      <c r="N52" s="259"/>
    </row>
    <row r="53" spans="1:14" ht="28.5" customHeight="1">
      <c r="A53" s="246" t="s">
        <v>372</v>
      </c>
      <c r="B53" s="674"/>
      <c r="C53" s="674"/>
      <c r="D53" s="674"/>
      <c r="E53" s="674"/>
      <c r="F53" s="674"/>
      <c r="G53" s="674"/>
      <c r="H53" s="674"/>
      <c r="I53" s="674"/>
      <c r="J53" s="674"/>
      <c r="K53" s="674"/>
      <c r="L53" s="258"/>
      <c r="M53" s="258"/>
      <c r="N53" s="259"/>
    </row>
    <row r="54" spans="1:14" s="28" customFormat="1" ht="28.5" customHeight="1">
      <c r="A54" s="282" t="s">
        <v>468</v>
      </c>
      <c r="B54" s="674"/>
      <c r="C54" s="674"/>
      <c r="D54" s="674"/>
      <c r="E54" s="674"/>
      <c r="F54" s="674"/>
      <c r="G54" s="674"/>
      <c r="H54" s="674"/>
      <c r="I54" s="674"/>
      <c r="J54" s="674"/>
      <c r="K54" s="674"/>
      <c r="L54" s="258"/>
      <c r="M54" s="258"/>
      <c r="N54" s="259"/>
    </row>
    <row r="55" spans="1:14" s="28" customFormat="1" ht="28.5" customHeight="1">
      <c r="A55" s="246" t="s">
        <v>220</v>
      </c>
      <c r="B55" s="674"/>
      <c r="C55" s="674"/>
      <c r="D55" s="674"/>
      <c r="E55" s="674"/>
      <c r="F55" s="674"/>
      <c r="G55" s="674"/>
      <c r="H55" s="674"/>
      <c r="I55" s="674"/>
      <c r="J55" s="674"/>
      <c r="K55" s="674"/>
      <c r="L55" s="258"/>
      <c r="M55" s="258"/>
      <c r="N55" s="259"/>
    </row>
    <row r="56" spans="1:14" s="28" customFormat="1" ht="28.5" customHeight="1">
      <c r="A56" s="246" t="s">
        <v>33</v>
      </c>
      <c r="B56" s="742"/>
      <c r="C56" s="742"/>
      <c r="D56" s="743"/>
      <c r="E56" s="674"/>
      <c r="F56" s="674"/>
      <c r="G56" s="674"/>
      <c r="H56" s="674"/>
      <c r="I56" s="674"/>
      <c r="J56" s="674"/>
      <c r="K56" s="674"/>
      <c r="L56" s="258"/>
      <c r="M56" s="258"/>
      <c r="N56" s="259"/>
    </row>
    <row r="57" spans="1:14" s="28" customFormat="1" ht="28.5" customHeight="1">
      <c r="A57" s="248" t="s">
        <v>370</v>
      </c>
      <c r="B57" s="674"/>
      <c r="C57" s="674"/>
      <c r="D57" s="674"/>
      <c r="E57" s="674"/>
      <c r="F57" s="674"/>
      <c r="G57" s="674"/>
      <c r="H57" s="674"/>
      <c r="I57" s="674"/>
      <c r="J57" s="674"/>
      <c r="K57" s="674"/>
      <c r="L57" s="258"/>
      <c r="M57" s="258"/>
      <c r="N57" s="259"/>
    </row>
    <row r="58" spans="1:14" s="28" customFormat="1" ht="28.5" customHeight="1">
      <c r="A58" s="248" t="s">
        <v>362</v>
      </c>
      <c r="B58" s="674"/>
      <c r="C58" s="674"/>
      <c r="D58" s="674"/>
      <c r="E58" s="674"/>
      <c r="F58" s="674"/>
      <c r="G58" s="674"/>
      <c r="H58" s="674"/>
      <c r="I58" s="674"/>
      <c r="J58" s="674"/>
      <c r="K58" s="674"/>
      <c r="L58" s="258"/>
      <c r="M58" s="258"/>
      <c r="N58" s="259"/>
    </row>
    <row r="59" spans="1:14" s="28" customFormat="1" ht="28.5" customHeight="1">
      <c r="A59" s="248" t="s">
        <v>28</v>
      </c>
      <c r="B59" s="674"/>
      <c r="C59" s="674"/>
      <c r="D59" s="674"/>
      <c r="E59" s="674"/>
      <c r="F59" s="674"/>
      <c r="G59" s="674"/>
      <c r="H59" s="674"/>
      <c r="I59" s="674"/>
      <c r="J59" s="674"/>
      <c r="K59" s="674"/>
      <c r="L59" s="258"/>
      <c r="M59" s="258"/>
      <c r="N59" s="259"/>
    </row>
    <row r="60" spans="1:14" ht="28.5" customHeight="1">
      <c r="A60" s="277"/>
      <c r="B60" s="674"/>
      <c r="C60" s="674"/>
      <c r="D60" s="674"/>
      <c r="E60" s="674"/>
      <c r="F60" s="674"/>
      <c r="G60" s="674"/>
      <c r="H60" s="674"/>
      <c r="I60" s="674"/>
      <c r="J60" s="674"/>
      <c r="K60" s="674"/>
      <c r="L60" s="258"/>
      <c r="M60" s="258"/>
      <c r="N60" s="259"/>
    </row>
    <row r="61" spans="1:14" ht="28.5" customHeight="1">
      <c r="A61" s="107"/>
      <c r="B61" s="674"/>
      <c r="C61" s="674"/>
      <c r="D61" s="674"/>
      <c r="E61" s="674"/>
      <c r="F61" s="674"/>
      <c r="G61" s="674"/>
      <c r="H61" s="674"/>
      <c r="I61" s="674"/>
      <c r="J61" s="674"/>
      <c r="K61" s="674"/>
      <c r="L61" s="258"/>
      <c r="M61" s="258"/>
      <c r="N61" s="259"/>
    </row>
    <row r="62" spans="1:14" ht="28.5" customHeight="1">
      <c r="A62" s="665" t="s">
        <v>94</v>
      </c>
      <c r="B62" s="668" t="s">
        <v>95</v>
      </c>
      <c r="C62" s="668"/>
      <c r="D62" s="668"/>
      <c r="E62" s="668"/>
      <c r="F62" s="668"/>
      <c r="G62" s="668"/>
      <c r="H62" s="668"/>
      <c r="I62" s="668"/>
      <c r="J62" s="668"/>
      <c r="K62" s="668"/>
      <c r="L62" s="668"/>
      <c r="M62" s="668"/>
      <c r="N62" s="669"/>
    </row>
    <row r="63" spans="1:14" ht="28.5" customHeight="1">
      <c r="A63" s="666"/>
      <c r="B63" s="670" t="s">
        <v>96</v>
      </c>
      <c r="C63" s="670"/>
      <c r="D63" s="670"/>
      <c r="E63" s="670"/>
      <c r="F63" s="670"/>
      <c r="G63" s="670"/>
      <c r="H63" s="670"/>
      <c r="I63" s="670"/>
      <c r="J63" s="670"/>
      <c r="K63" s="670"/>
      <c r="L63" s="670"/>
      <c r="M63" s="670"/>
      <c r="N63" s="671"/>
    </row>
    <row r="64" spans="1:14" ht="28.5" customHeight="1" thickBot="1">
      <c r="A64" s="667"/>
      <c r="B64" s="672" t="s">
        <v>97</v>
      </c>
      <c r="C64" s="672"/>
      <c r="D64" s="672"/>
      <c r="E64" s="672"/>
      <c r="F64" s="672"/>
      <c r="G64" s="672"/>
      <c r="H64" s="672"/>
      <c r="I64" s="672"/>
      <c r="J64" s="672"/>
      <c r="K64" s="672"/>
      <c r="L64" s="672"/>
      <c r="M64" s="672"/>
      <c r="N64" s="673"/>
    </row>
    <row r="65" spans="1:15" s="28" customFormat="1" ht="24" customHeight="1">
      <c r="A65" s="81" t="s">
        <v>84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</sheetData>
  <sheetProtection/>
  <mergeCells count="141">
    <mergeCell ref="B4:K4"/>
    <mergeCell ref="B5:C5"/>
    <mergeCell ref="D5:F5"/>
    <mergeCell ref="G5:I5"/>
    <mergeCell ref="J5:K5"/>
    <mergeCell ref="A1:O1"/>
    <mergeCell ref="L2:N2"/>
    <mergeCell ref="B3:D3"/>
    <mergeCell ref="E3:F3"/>
    <mergeCell ref="B7:C7"/>
    <mergeCell ref="D7:F7"/>
    <mergeCell ref="G7:I7"/>
    <mergeCell ref="J7:K7"/>
    <mergeCell ref="B6:C6"/>
    <mergeCell ref="D6:F6"/>
    <mergeCell ref="G6:I6"/>
    <mergeCell ref="J6:K6"/>
    <mergeCell ref="L8:N8"/>
    <mergeCell ref="B9:C9"/>
    <mergeCell ref="D9:F9"/>
    <mergeCell ref="G9:I9"/>
    <mergeCell ref="J9:K9"/>
    <mergeCell ref="L9:N9"/>
    <mergeCell ref="B8:C8"/>
    <mergeCell ref="D8:F8"/>
    <mergeCell ref="G8:I8"/>
    <mergeCell ref="J8:K8"/>
    <mergeCell ref="L13:N13"/>
    <mergeCell ref="A14:D14"/>
    <mergeCell ref="E14:K14"/>
    <mergeCell ref="L14:N14"/>
    <mergeCell ref="A10:K10"/>
    <mergeCell ref="L10:N10"/>
    <mergeCell ref="L11:N11"/>
    <mergeCell ref="L12:N12"/>
    <mergeCell ref="J25:K25"/>
    <mergeCell ref="L26:N26"/>
    <mergeCell ref="L27:N27"/>
    <mergeCell ref="L28:N28"/>
    <mergeCell ref="A15:D15"/>
    <mergeCell ref="E15:K15"/>
    <mergeCell ref="L15:N15"/>
    <mergeCell ref="L16:N16"/>
    <mergeCell ref="L33:N33"/>
    <mergeCell ref="L34:N34"/>
    <mergeCell ref="A37:O37"/>
    <mergeCell ref="K38:L38"/>
    <mergeCell ref="M38:N38"/>
    <mergeCell ref="L29:N29"/>
    <mergeCell ref="L30:N30"/>
    <mergeCell ref="L31:N31"/>
    <mergeCell ref="L32:N32"/>
    <mergeCell ref="J39:K42"/>
    <mergeCell ref="L39:L42"/>
    <mergeCell ref="M39:M42"/>
    <mergeCell ref="N39:N42"/>
    <mergeCell ref="A39:A40"/>
    <mergeCell ref="B39:C42"/>
    <mergeCell ref="D39:F42"/>
    <mergeCell ref="G39:I42"/>
    <mergeCell ref="A41:A42"/>
    <mergeCell ref="B44:C44"/>
    <mergeCell ref="D44:F44"/>
    <mergeCell ref="G44:I44"/>
    <mergeCell ref="J44:K44"/>
    <mergeCell ref="B43:C43"/>
    <mergeCell ref="D43:F43"/>
    <mergeCell ref="G43:I43"/>
    <mergeCell ref="J43:K43"/>
    <mergeCell ref="B46:C46"/>
    <mergeCell ref="D46:F46"/>
    <mergeCell ref="G46:I46"/>
    <mergeCell ref="J46:K46"/>
    <mergeCell ref="B45:C45"/>
    <mergeCell ref="D45:F45"/>
    <mergeCell ref="G45:I45"/>
    <mergeCell ref="J45:K45"/>
    <mergeCell ref="B48:C48"/>
    <mergeCell ref="D48:F48"/>
    <mergeCell ref="G48:I48"/>
    <mergeCell ref="J48:K48"/>
    <mergeCell ref="B47:C47"/>
    <mergeCell ref="D47:F47"/>
    <mergeCell ref="G47:I47"/>
    <mergeCell ref="J47:K47"/>
    <mergeCell ref="B50:C50"/>
    <mergeCell ref="D50:F50"/>
    <mergeCell ref="G50:I50"/>
    <mergeCell ref="J50:K50"/>
    <mergeCell ref="B49:C49"/>
    <mergeCell ref="D49:F49"/>
    <mergeCell ref="G49:I49"/>
    <mergeCell ref="J49:K49"/>
    <mergeCell ref="B52:C52"/>
    <mergeCell ref="D52:F52"/>
    <mergeCell ref="G52:I52"/>
    <mergeCell ref="J52:K52"/>
    <mergeCell ref="B51:C51"/>
    <mergeCell ref="D51:F51"/>
    <mergeCell ref="G51:I51"/>
    <mergeCell ref="J51:K51"/>
    <mergeCell ref="B54:C54"/>
    <mergeCell ref="D54:F54"/>
    <mergeCell ref="G54:I54"/>
    <mergeCell ref="J54:K54"/>
    <mergeCell ref="B53:C53"/>
    <mergeCell ref="D53:F53"/>
    <mergeCell ref="G53:I53"/>
    <mergeCell ref="J53:K53"/>
    <mergeCell ref="B56:C56"/>
    <mergeCell ref="D56:F56"/>
    <mergeCell ref="G56:I56"/>
    <mergeCell ref="J56:K56"/>
    <mergeCell ref="B55:C55"/>
    <mergeCell ref="D55:F55"/>
    <mergeCell ref="G55:I55"/>
    <mergeCell ref="J55:K55"/>
    <mergeCell ref="B58:C58"/>
    <mergeCell ref="D58:F58"/>
    <mergeCell ref="G58:I58"/>
    <mergeCell ref="J58:K58"/>
    <mergeCell ref="B57:C57"/>
    <mergeCell ref="D57:F57"/>
    <mergeCell ref="G57:I57"/>
    <mergeCell ref="J57:K57"/>
    <mergeCell ref="B60:C60"/>
    <mergeCell ref="D60:F60"/>
    <mergeCell ref="G60:I60"/>
    <mergeCell ref="J60:K60"/>
    <mergeCell ref="B59:C59"/>
    <mergeCell ref="D59:F59"/>
    <mergeCell ref="G59:I59"/>
    <mergeCell ref="J59:K59"/>
    <mergeCell ref="A62:A64"/>
    <mergeCell ref="B62:N62"/>
    <mergeCell ref="B63:N63"/>
    <mergeCell ref="B64:N64"/>
    <mergeCell ref="B61:C61"/>
    <mergeCell ref="D61:F61"/>
    <mergeCell ref="G61:I61"/>
    <mergeCell ref="J61:K61"/>
  </mergeCells>
  <printOptions/>
  <pageMargins left="0.2" right="0.18" top="0.2" bottom="0.26" header="0.37" footer="0.26"/>
  <pageSetup horizontalDpi="600" verticalDpi="600" orientation="portrait" paperSize="9" scale="99" r:id="rId1"/>
  <rowBreaks count="1" manualBreakCount="1">
    <brk id="36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69"/>
  <sheetViews>
    <sheetView view="pageBreakPreview" zoomScaleSheetLayoutView="100" zoomScalePageLayoutView="0" workbookViewId="0" topLeftCell="A28">
      <selection activeCell="A38" sqref="A38:N68"/>
    </sheetView>
  </sheetViews>
  <sheetFormatPr defaultColWidth="9.00390625" defaultRowHeight="16.5"/>
  <cols>
    <col min="1" max="1" width="12.625" style="20" customWidth="1"/>
    <col min="2" max="2" width="5.875" style="20" customWidth="1"/>
    <col min="3" max="3" width="6.25390625" style="20" customWidth="1"/>
    <col min="4" max="4" width="4.00390625" style="20" customWidth="1"/>
    <col min="5" max="5" width="4.25390625" style="20" customWidth="1"/>
    <col min="6" max="6" width="4.375" style="20" customWidth="1"/>
    <col min="7" max="8" width="4.00390625" style="20" customWidth="1"/>
    <col min="9" max="9" width="5.375" style="20" customWidth="1"/>
    <col min="10" max="10" width="3.125" style="20" customWidth="1"/>
    <col min="11" max="11" width="9.875" style="20" customWidth="1"/>
    <col min="12" max="12" width="11.875" style="20" customWidth="1"/>
    <col min="13" max="13" width="12.125" style="20" customWidth="1"/>
    <col min="14" max="14" width="11.50390625" style="20" customWidth="1"/>
    <col min="15" max="15" width="0.12890625" style="20" hidden="1" customWidth="1"/>
    <col min="16" max="16384" width="9.00390625" style="20" customWidth="1"/>
  </cols>
  <sheetData>
    <row r="1" spans="1:15" ht="33.75" customHeight="1" thickBot="1">
      <c r="A1" s="689" t="s">
        <v>215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</row>
    <row r="2" spans="1:16" s="28" customFormat="1" ht="24" customHeight="1">
      <c r="A2" s="21" t="s">
        <v>98</v>
      </c>
      <c r="B2" s="22" t="s">
        <v>99</v>
      </c>
      <c r="C2" s="23">
        <f>'4一'!C2</f>
        <v>111</v>
      </c>
      <c r="D2" s="24" t="s">
        <v>100</v>
      </c>
      <c r="E2" s="23">
        <f>'4一'!E2</f>
        <v>3</v>
      </c>
      <c r="F2" s="24" t="s">
        <v>101</v>
      </c>
      <c r="G2" s="23">
        <f>'4一'!G2+1</f>
        <v>22</v>
      </c>
      <c r="H2" s="24" t="s">
        <v>102</v>
      </c>
      <c r="I2" s="24" t="s">
        <v>103</v>
      </c>
      <c r="J2" s="24" t="s">
        <v>104</v>
      </c>
      <c r="K2" s="25" t="s">
        <v>105</v>
      </c>
      <c r="L2" s="747" t="s">
        <v>106</v>
      </c>
      <c r="M2" s="705"/>
      <c r="N2" s="706"/>
      <c r="O2" s="26"/>
      <c r="P2" s="27"/>
    </row>
    <row r="3" spans="1:15" s="28" customFormat="1" ht="24" customHeight="1" thickBot="1">
      <c r="A3" s="29" t="s">
        <v>107</v>
      </c>
      <c r="B3" s="737" t="s">
        <v>108</v>
      </c>
      <c r="C3" s="694"/>
      <c r="D3" s="694"/>
      <c r="E3" s="738">
        <f>'4一'!E3:F3</f>
        <v>1450</v>
      </c>
      <c r="F3" s="738"/>
      <c r="G3" s="30" t="s">
        <v>109</v>
      </c>
      <c r="H3" s="31"/>
      <c r="I3" s="31"/>
      <c r="J3" s="31"/>
      <c r="K3" s="32"/>
      <c r="L3" s="88" t="s">
        <v>110</v>
      </c>
      <c r="M3" s="34" t="s">
        <v>111</v>
      </c>
      <c r="N3" s="35"/>
      <c r="O3" s="36"/>
    </row>
    <row r="4" spans="1:15" s="28" customFormat="1" ht="24" customHeight="1">
      <c r="A4" s="37" t="str">
        <f>'3月總表'!B22</f>
        <v>糙米飯</v>
      </c>
      <c r="B4" s="732" t="s">
        <v>112</v>
      </c>
      <c r="C4" s="733"/>
      <c r="D4" s="733"/>
      <c r="E4" s="733"/>
      <c r="F4" s="733"/>
      <c r="G4" s="733"/>
      <c r="H4" s="733"/>
      <c r="I4" s="733"/>
      <c r="J4" s="733"/>
      <c r="K4" s="734"/>
      <c r="L4" s="88" t="s">
        <v>113</v>
      </c>
      <c r="M4" s="34" t="s">
        <v>114</v>
      </c>
      <c r="N4" s="35"/>
      <c r="O4" s="36"/>
    </row>
    <row r="5" spans="1:15" s="28" customFormat="1" ht="24" customHeight="1">
      <c r="A5" s="97" t="str">
        <f>'3月總表'!B23</f>
        <v>◎蠔油蒸魚(板條)</v>
      </c>
      <c r="B5" s="729" t="s">
        <v>282</v>
      </c>
      <c r="C5" s="727"/>
      <c r="D5" s="735" t="s">
        <v>115</v>
      </c>
      <c r="E5" s="736"/>
      <c r="F5" s="736"/>
      <c r="G5" s="729" t="s">
        <v>116</v>
      </c>
      <c r="H5" s="727"/>
      <c r="I5" s="727"/>
      <c r="J5" s="729" t="s">
        <v>117</v>
      </c>
      <c r="K5" s="728"/>
      <c r="L5" s="88" t="s">
        <v>118</v>
      </c>
      <c r="M5" s="34" t="s">
        <v>119</v>
      </c>
      <c r="N5" s="35"/>
      <c r="O5" s="36"/>
    </row>
    <row r="6" spans="1:15" s="28" customFormat="1" ht="24" customHeight="1">
      <c r="A6" s="97" t="str">
        <f>'3月總表'!B24</f>
        <v>洋芋炒肉絲</v>
      </c>
      <c r="B6" s="727">
        <f>'第四周'!J31</f>
        <v>4</v>
      </c>
      <c r="C6" s="727"/>
      <c r="D6" s="727">
        <f>'第四周'!J32</f>
        <v>2.6</v>
      </c>
      <c r="E6" s="727"/>
      <c r="F6" s="727"/>
      <c r="G6" s="727">
        <f>'第四周'!J33</f>
        <v>1.4</v>
      </c>
      <c r="H6" s="727"/>
      <c r="I6" s="727"/>
      <c r="J6" s="727">
        <f>'第四周'!J34</f>
        <v>2.5</v>
      </c>
      <c r="K6" s="728"/>
      <c r="L6" s="88" t="s">
        <v>120</v>
      </c>
      <c r="M6" s="34" t="s">
        <v>121</v>
      </c>
      <c r="N6" s="35"/>
      <c r="O6" s="36"/>
    </row>
    <row r="7" spans="1:15" s="28" customFormat="1" ht="24" customHeight="1">
      <c r="A7" s="97" t="str">
        <f>'3月總表'!B25</f>
        <v>有機青菜</v>
      </c>
      <c r="B7" s="729" t="s">
        <v>122</v>
      </c>
      <c r="C7" s="727"/>
      <c r="D7" s="729" t="s">
        <v>123</v>
      </c>
      <c r="E7" s="727"/>
      <c r="F7" s="727"/>
      <c r="G7" s="729" t="s">
        <v>124</v>
      </c>
      <c r="H7" s="727"/>
      <c r="I7" s="727"/>
      <c r="J7" s="730" t="s">
        <v>64</v>
      </c>
      <c r="K7" s="731"/>
      <c r="L7" s="88" t="s">
        <v>125</v>
      </c>
      <c r="M7" s="39" t="s">
        <v>126</v>
      </c>
      <c r="N7" s="40"/>
      <c r="O7" s="36"/>
    </row>
    <row r="8" spans="1:15" s="28" customFormat="1" ht="24" customHeight="1">
      <c r="A8" s="97" t="str">
        <f>'3月總表'!B26</f>
        <v>番茄蛋花湯</v>
      </c>
      <c r="B8" s="727">
        <f>'第四周'!J35</f>
        <v>1</v>
      </c>
      <c r="C8" s="727"/>
      <c r="D8" s="727"/>
      <c r="E8" s="727"/>
      <c r="F8" s="727"/>
      <c r="G8" s="727"/>
      <c r="H8" s="727"/>
      <c r="I8" s="727"/>
      <c r="J8" s="727">
        <f>'第四周'!J36</f>
        <v>722.5</v>
      </c>
      <c r="K8" s="728"/>
      <c r="L8" s="684"/>
      <c r="M8" s="684"/>
      <c r="N8" s="685"/>
      <c r="O8" s="36"/>
    </row>
    <row r="9" spans="1:15" s="28" customFormat="1" ht="24" customHeight="1" thickBot="1">
      <c r="A9" s="89" t="s">
        <v>330</v>
      </c>
      <c r="B9" s="723"/>
      <c r="C9" s="723"/>
      <c r="D9" s="723"/>
      <c r="E9" s="723"/>
      <c r="F9" s="723"/>
      <c r="G9" s="723"/>
      <c r="H9" s="723"/>
      <c r="I9" s="723"/>
      <c r="J9" s="723"/>
      <c r="K9" s="724"/>
      <c r="L9" s="725"/>
      <c r="M9" s="725"/>
      <c r="N9" s="726"/>
      <c r="O9" s="42"/>
    </row>
    <row r="10" spans="1:15" s="28" customFormat="1" ht="24" customHeight="1">
      <c r="A10" s="717" t="s">
        <v>127</v>
      </c>
      <c r="B10" s="718"/>
      <c r="C10" s="718"/>
      <c r="D10" s="718"/>
      <c r="E10" s="718"/>
      <c r="F10" s="718"/>
      <c r="G10" s="718"/>
      <c r="H10" s="718"/>
      <c r="I10" s="718"/>
      <c r="J10" s="718"/>
      <c r="K10" s="719"/>
      <c r="L10" s="704" t="s">
        <v>128</v>
      </c>
      <c r="M10" s="705"/>
      <c r="N10" s="706"/>
      <c r="O10" s="36"/>
    </row>
    <row r="11" spans="1:15" s="28" customFormat="1" ht="24" customHeight="1">
      <c r="A11" s="43" t="s">
        <v>129</v>
      </c>
      <c r="B11" s="44"/>
      <c r="C11" s="44"/>
      <c r="D11" s="44"/>
      <c r="E11" s="44"/>
      <c r="F11" s="44"/>
      <c r="G11" s="44"/>
      <c r="H11" s="44"/>
      <c r="I11" s="44"/>
      <c r="J11" s="44"/>
      <c r="K11" s="45"/>
      <c r="L11" s="720"/>
      <c r="M11" s="721"/>
      <c r="N11" s="722"/>
      <c r="O11" s="36"/>
    </row>
    <row r="12" spans="1:15" s="28" customFormat="1" ht="24" customHeight="1">
      <c r="A12" s="46" t="s">
        <v>130</v>
      </c>
      <c r="B12" s="47"/>
      <c r="C12" s="47"/>
      <c r="D12" s="47"/>
      <c r="E12" s="47"/>
      <c r="F12" s="47"/>
      <c r="G12" s="47"/>
      <c r="H12" s="47"/>
      <c r="I12" s="47"/>
      <c r="J12" s="47"/>
      <c r="K12" s="48"/>
      <c r="L12" s="712"/>
      <c r="M12" s="713"/>
      <c r="N12" s="714"/>
      <c r="O12" s="36"/>
    </row>
    <row r="13" spans="1:15" s="28" customFormat="1" ht="24" customHeight="1">
      <c r="A13" s="46" t="s">
        <v>131</v>
      </c>
      <c r="B13" s="47"/>
      <c r="C13" s="47"/>
      <c r="D13" s="47"/>
      <c r="E13" s="47"/>
      <c r="F13" s="47"/>
      <c r="G13" s="47"/>
      <c r="H13" s="47"/>
      <c r="I13" s="47"/>
      <c r="J13" s="47"/>
      <c r="K13" s="48"/>
      <c r="L13" s="712"/>
      <c r="M13" s="713"/>
      <c r="N13" s="714"/>
      <c r="O13" s="36"/>
    </row>
    <row r="14" spans="1:15" s="28" customFormat="1" ht="24" customHeight="1">
      <c r="A14" s="715" t="s">
        <v>132</v>
      </c>
      <c r="B14" s="708"/>
      <c r="C14" s="708"/>
      <c r="D14" s="709"/>
      <c r="E14" s="716" t="s">
        <v>73</v>
      </c>
      <c r="F14" s="708"/>
      <c r="G14" s="708"/>
      <c r="H14" s="708"/>
      <c r="I14" s="708"/>
      <c r="J14" s="708"/>
      <c r="K14" s="711"/>
      <c r="L14" s="712"/>
      <c r="M14" s="713"/>
      <c r="N14" s="714"/>
      <c r="O14" s="49"/>
    </row>
    <row r="15" spans="1:15" s="28" customFormat="1" ht="24" customHeight="1">
      <c r="A15" s="707"/>
      <c r="B15" s="708"/>
      <c r="C15" s="708"/>
      <c r="D15" s="709"/>
      <c r="E15" s="710"/>
      <c r="F15" s="708"/>
      <c r="G15" s="708"/>
      <c r="H15" s="708"/>
      <c r="I15" s="708"/>
      <c r="J15" s="708"/>
      <c r="K15" s="711"/>
      <c r="L15" s="712"/>
      <c r="M15" s="713"/>
      <c r="N15" s="714"/>
      <c r="O15" s="50"/>
    </row>
    <row r="16" spans="1:15" s="28" customFormat="1" ht="24" customHeight="1">
      <c r="A16" s="46" t="s">
        <v>133</v>
      </c>
      <c r="B16" s="51"/>
      <c r="C16" s="51"/>
      <c r="D16" s="51"/>
      <c r="E16" s="51"/>
      <c r="F16" s="52"/>
      <c r="G16" s="53" t="s">
        <v>75</v>
      </c>
      <c r="H16" s="52"/>
      <c r="I16" s="52"/>
      <c r="J16" s="54"/>
      <c r="K16" s="55"/>
      <c r="L16" s="698"/>
      <c r="M16" s="699"/>
      <c r="N16" s="700"/>
      <c r="O16" s="56"/>
    </row>
    <row r="17" spans="1:15" s="28" customFormat="1" ht="24" customHeight="1">
      <c r="A17" s="46" t="s">
        <v>134</v>
      </c>
      <c r="B17" s="51"/>
      <c r="C17" s="51"/>
      <c r="D17" s="51"/>
      <c r="E17" s="51"/>
      <c r="F17" s="52"/>
      <c r="G17" s="52"/>
      <c r="H17" s="52"/>
      <c r="I17" s="52"/>
      <c r="J17" s="54"/>
      <c r="K17" s="55"/>
      <c r="L17" s="57"/>
      <c r="M17" s="58"/>
      <c r="N17" s="36"/>
      <c r="O17" s="56"/>
    </row>
    <row r="18" spans="1:15" s="28" customFormat="1" ht="24" customHeight="1">
      <c r="A18" s="59"/>
      <c r="B18" s="60"/>
      <c r="C18" s="60"/>
      <c r="D18" s="60"/>
      <c r="E18" s="60"/>
      <c r="F18" s="61"/>
      <c r="G18" s="62"/>
      <c r="H18" s="62"/>
      <c r="I18" s="62"/>
      <c r="J18" s="63"/>
      <c r="K18" s="64"/>
      <c r="L18" s="57"/>
      <c r="M18" s="58"/>
      <c r="N18" s="36"/>
      <c r="O18" s="56"/>
    </row>
    <row r="19" spans="1:15" s="28" customFormat="1" ht="24" customHeight="1">
      <c r="A19" s="59"/>
      <c r="B19" s="65"/>
      <c r="C19" s="65"/>
      <c r="D19" s="65"/>
      <c r="E19" s="65"/>
      <c r="F19" s="62"/>
      <c r="G19" s="62"/>
      <c r="H19" s="62"/>
      <c r="I19" s="62"/>
      <c r="J19" s="63"/>
      <c r="K19" s="64"/>
      <c r="L19" s="57"/>
      <c r="M19" s="58"/>
      <c r="N19" s="36"/>
      <c r="O19" s="56"/>
    </row>
    <row r="20" spans="1:15" s="28" customFormat="1" ht="24" customHeight="1">
      <c r="A20" s="59"/>
      <c r="B20" s="65"/>
      <c r="C20" s="65"/>
      <c r="D20" s="65"/>
      <c r="E20" s="65"/>
      <c r="F20" s="62"/>
      <c r="G20" s="62"/>
      <c r="H20" s="62"/>
      <c r="I20" s="62"/>
      <c r="J20" s="63"/>
      <c r="K20" s="64"/>
      <c r="L20" s="57"/>
      <c r="M20" s="58"/>
      <c r="N20" s="36"/>
      <c r="O20" s="56"/>
    </row>
    <row r="21" spans="1:15" s="28" customFormat="1" ht="24" customHeight="1">
      <c r="A21" s="66"/>
      <c r="B21" s="60"/>
      <c r="C21" s="60"/>
      <c r="D21" s="60"/>
      <c r="E21" s="60"/>
      <c r="F21" s="62"/>
      <c r="G21" s="62"/>
      <c r="H21" s="62"/>
      <c r="I21" s="62"/>
      <c r="J21" s="63"/>
      <c r="K21" s="64"/>
      <c r="L21" s="57"/>
      <c r="M21" s="58"/>
      <c r="N21" s="36"/>
      <c r="O21" s="56"/>
    </row>
    <row r="22" spans="1:15" s="28" customFormat="1" ht="24" customHeight="1">
      <c r="A22" s="66"/>
      <c r="B22" s="60"/>
      <c r="C22" s="60"/>
      <c r="D22" s="60"/>
      <c r="E22" s="60"/>
      <c r="F22" s="62"/>
      <c r="G22" s="62"/>
      <c r="H22" s="62"/>
      <c r="I22" s="62"/>
      <c r="J22" s="63"/>
      <c r="K22" s="64"/>
      <c r="L22" s="57"/>
      <c r="M22" s="58"/>
      <c r="N22" s="36"/>
      <c r="O22" s="56"/>
    </row>
    <row r="23" spans="1:15" s="28" customFormat="1" ht="24" customHeight="1">
      <c r="A23" s="66"/>
      <c r="B23" s="60"/>
      <c r="C23" s="60"/>
      <c r="D23" s="60"/>
      <c r="E23" s="60"/>
      <c r="F23" s="62"/>
      <c r="G23" s="62"/>
      <c r="H23" s="62"/>
      <c r="I23" s="62"/>
      <c r="J23" s="63"/>
      <c r="K23" s="64"/>
      <c r="L23" s="57"/>
      <c r="M23" s="58"/>
      <c r="N23" s="36"/>
      <c r="O23" s="56"/>
    </row>
    <row r="24" spans="1:15" s="28" customFormat="1" ht="24" customHeight="1">
      <c r="A24" s="67"/>
      <c r="B24" s="62"/>
      <c r="C24" s="62"/>
      <c r="D24" s="62"/>
      <c r="E24" s="62"/>
      <c r="F24" s="62"/>
      <c r="G24" s="62"/>
      <c r="H24" s="62"/>
      <c r="I24" s="62"/>
      <c r="J24" s="68"/>
      <c r="K24" s="69"/>
      <c r="L24" s="66"/>
      <c r="M24" s="70"/>
      <c r="N24" s="71"/>
      <c r="O24" s="50"/>
    </row>
    <row r="25" spans="1:15" s="28" customFormat="1" ht="24" customHeight="1">
      <c r="A25" s="67"/>
      <c r="B25" s="72"/>
      <c r="C25" s="72"/>
      <c r="D25" s="72"/>
      <c r="E25" s="72"/>
      <c r="F25" s="72"/>
      <c r="G25" s="72"/>
      <c r="H25" s="72"/>
      <c r="I25" s="72"/>
      <c r="J25" s="696"/>
      <c r="K25" s="697"/>
      <c r="L25" s="73"/>
      <c r="M25" s="74"/>
      <c r="N25" s="56"/>
      <c r="O25" s="56"/>
    </row>
    <row r="26" spans="1:15" s="28" customFormat="1" ht="24" customHeight="1">
      <c r="A26" s="66"/>
      <c r="B26" s="65"/>
      <c r="C26" s="65"/>
      <c r="D26" s="65"/>
      <c r="E26" s="65"/>
      <c r="F26" s="62"/>
      <c r="G26" s="62"/>
      <c r="H26" s="62"/>
      <c r="I26" s="62"/>
      <c r="J26" s="63"/>
      <c r="K26" s="64"/>
      <c r="L26" s="698"/>
      <c r="M26" s="699"/>
      <c r="N26" s="700"/>
      <c r="O26" s="56"/>
    </row>
    <row r="27" spans="1:15" s="28" customFormat="1" ht="24" customHeight="1" thickBot="1">
      <c r="A27" s="66"/>
      <c r="B27" s="60"/>
      <c r="C27" s="60"/>
      <c r="D27" s="60"/>
      <c r="E27" s="60"/>
      <c r="F27" s="62"/>
      <c r="G27" s="62"/>
      <c r="H27" s="62"/>
      <c r="I27" s="62"/>
      <c r="J27" s="63"/>
      <c r="K27" s="64"/>
      <c r="L27" s="701"/>
      <c r="M27" s="702"/>
      <c r="N27" s="703"/>
      <c r="O27" s="56"/>
    </row>
    <row r="28" spans="1:15" s="28" customFormat="1" ht="24" customHeight="1">
      <c r="A28" s="66"/>
      <c r="B28" s="65"/>
      <c r="C28" s="65"/>
      <c r="D28" s="65"/>
      <c r="E28" s="65"/>
      <c r="F28" s="62"/>
      <c r="G28" s="62"/>
      <c r="H28" s="62"/>
      <c r="I28" s="62"/>
      <c r="J28" s="63"/>
      <c r="K28" s="64"/>
      <c r="L28" s="704" t="s">
        <v>77</v>
      </c>
      <c r="M28" s="705"/>
      <c r="N28" s="706"/>
      <c r="O28" s="56"/>
    </row>
    <row r="29" spans="1:15" s="28" customFormat="1" ht="24" customHeight="1">
      <c r="A29" s="66"/>
      <c r="B29" s="60"/>
      <c r="C29" s="60"/>
      <c r="D29" s="60"/>
      <c r="E29" s="60"/>
      <c r="F29" s="62"/>
      <c r="G29" s="62"/>
      <c r="H29" s="62"/>
      <c r="I29" s="62"/>
      <c r="J29" s="63"/>
      <c r="K29" s="64"/>
      <c r="L29" s="693" t="s">
        <v>135</v>
      </c>
      <c r="M29" s="694"/>
      <c r="N29" s="695"/>
      <c r="O29" s="56"/>
    </row>
    <row r="30" spans="1:15" s="28" customFormat="1" ht="24" customHeight="1">
      <c r="A30" s="66"/>
      <c r="B30" s="75"/>
      <c r="C30" s="75"/>
      <c r="D30" s="75"/>
      <c r="E30" s="75"/>
      <c r="F30" s="62"/>
      <c r="G30" s="62"/>
      <c r="H30" s="62"/>
      <c r="I30" s="62"/>
      <c r="J30" s="63"/>
      <c r="K30" s="64"/>
      <c r="L30" s="683" t="s">
        <v>136</v>
      </c>
      <c r="M30" s="684"/>
      <c r="N30" s="685"/>
      <c r="O30" s="56"/>
    </row>
    <row r="31" spans="1:15" s="28" customFormat="1" ht="24" customHeight="1">
      <c r="A31" s="66"/>
      <c r="B31" s="75"/>
      <c r="C31" s="75"/>
      <c r="D31" s="75"/>
      <c r="E31" s="75"/>
      <c r="F31" s="62"/>
      <c r="G31" s="62"/>
      <c r="H31" s="62"/>
      <c r="I31" s="62"/>
      <c r="J31" s="63"/>
      <c r="K31" s="64"/>
      <c r="L31" s="683" t="s">
        <v>137</v>
      </c>
      <c r="M31" s="684"/>
      <c r="N31" s="685"/>
      <c r="O31" s="56"/>
    </row>
    <row r="32" spans="1:15" s="28" customFormat="1" ht="24" customHeight="1">
      <c r="A32" s="66"/>
      <c r="B32" s="75"/>
      <c r="C32" s="75"/>
      <c r="D32" s="75"/>
      <c r="E32" s="75"/>
      <c r="F32" s="62"/>
      <c r="G32" s="62"/>
      <c r="H32" s="62"/>
      <c r="I32" s="62"/>
      <c r="J32" s="63"/>
      <c r="K32" s="64"/>
      <c r="L32" s="683" t="s">
        <v>138</v>
      </c>
      <c r="M32" s="684"/>
      <c r="N32" s="685"/>
      <c r="O32" s="56"/>
    </row>
    <row r="33" spans="1:15" s="28" customFormat="1" ht="24" customHeight="1">
      <c r="A33" s="67"/>
      <c r="B33" s="62"/>
      <c r="C33" s="62"/>
      <c r="D33" s="62"/>
      <c r="E33" s="62"/>
      <c r="F33" s="62"/>
      <c r="G33" s="62"/>
      <c r="H33" s="62"/>
      <c r="I33" s="62"/>
      <c r="J33" s="68"/>
      <c r="K33" s="69"/>
      <c r="L33" s="683" t="s">
        <v>139</v>
      </c>
      <c r="M33" s="684"/>
      <c r="N33" s="685"/>
      <c r="O33" s="50"/>
    </row>
    <row r="34" spans="1:15" s="28" customFormat="1" ht="24" customHeight="1" thickBot="1">
      <c r="A34" s="76"/>
      <c r="B34" s="77"/>
      <c r="C34" s="77"/>
      <c r="D34" s="77"/>
      <c r="E34" s="77"/>
      <c r="F34" s="77"/>
      <c r="G34" s="77"/>
      <c r="H34" s="77"/>
      <c r="I34" s="77"/>
      <c r="J34" s="78"/>
      <c r="K34" s="79"/>
      <c r="L34" s="686" t="s">
        <v>140</v>
      </c>
      <c r="M34" s="687"/>
      <c r="N34" s="688"/>
      <c r="O34" s="80"/>
    </row>
    <row r="35" s="28" customFormat="1" ht="16.5" customHeight="1" hidden="1"/>
    <row r="36" spans="1:15" s="28" customFormat="1" ht="24" customHeight="1">
      <c r="A36" s="81" t="s">
        <v>141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5" s="28" customFormat="1" ht="46.5" customHeight="1" thickBot="1">
      <c r="A37" s="689" t="s">
        <v>217</v>
      </c>
      <c r="B37" s="690"/>
      <c r="C37" s="690"/>
      <c r="D37" s="690"/>
      <c r="E37" s="690"/>
      <c r="F37" s="690"/>
      <c r="G37" s="690"/>
      <c r="H37" s="690"/>
      <c r="I37" s="690"/>
      <c r="J37" s="690"/>
      <c r="K37" s="690"/>
      <c r="L37" s="690"/>
      <c r="M37" s="690"/>
      <c r="N37" s="690"/>
      <c r="O37" s="690"/>
    </row>
    <row r="38" spans="1:14" s="28" customFormat="1" ht="28.5" customHeight="1">
      <c r="A38" s="83" t="s">
        <v>98</v>
      </c>
      <c r="B38" s="22" t="s">
        <v>99</v>
      </c>
      <c r="C38" s="23">
        <f>C2</f>
        <v>111</v>
      </c>
      <c r="D38" s="24" t="s">
        <v>100</v>
      </c>
      <c r="E38" s="23">
        <f>E2</f>
        <v>3</v>
      </c>
      <c r="F38" s="24" t="s">
        <v>101</v>
      </c>
      <c r="G38" s="23">
        <f>G2</f>
        <v>22</v>
      </c>
      <c r="H38" s="24" t="s">
        <v>102</v>
      </c>
      <c r="I38" s="24" t="s">
        <v>103</v>
      </c>
      <c r="J38" s="24" t="str">
        <f>J2</f>
        <v>二</v>
      </c>
      <c r="K38" s="748" t="str">
        <f>'4一'!K38:L38</f>
        <v> 廠商：定緁</v>
      </c>
      <c r="L38" s="748"/>
      <c r="M38" s="691" t="s">
        <v>142</v>
      </c>
      <c r="N38" s="692"/>
    </row>
    <row r="39" spans="1:14" s="28" customFormat="1" ht="28.5" customHeight="1">
      <c r="A39" s="754" t="s">
        <v>143</v>
      </c>
      <c r="B39" s="676" t="s">
        <v>212</v>
      </c>
      <c r="C39" s="676"/>
      <c r="D39" s="676" t="s">
        <v>144</v>
      </c>
      <c r="E39" s="676"/>
      <c r="F39" s="676"/>
      <c r="G39" s="676" t="s">
        <v>145</v>
      </c>
      <c r="H39" s="676"/>
      <c r="I39" s="676"/>
      <c r="J39" s="676" t="s">
        <v>146</v>
      </c>
      <c r="K39" s="676"/>
      <c r="L39" s="676" t="s">
        <v>147</v>
      </c>
      <c r="M39" s="753" t="s">
        <v>228</v>
      </c>
      <c r="N39" s="680" t="s">
        <v>148</v>
      </c>
    </row>
    <row r="40" spans="1:14" s="28" customFormat="1" ht="28.5" customHeight="1">
      <c r="A40" s="754"/>
      <c r="B40" s="676"/>
      <c r="C40" s="676"/>
      <c r="D40" s="676"/>
      <c r="E40" s="676"/>
      <c r="F40" s="676"/>
      <c r="G40" s="676"/>
      <c r="H40" s="676"/>
      <c r="I40" s="676"/>
      <c r="J40" s="676"/>
      <c r="K40" s="676"/>
      <c r="L40" s="676"/>
      <c r="M40" s="753"/>
      <c r="N40" s="681"/>
    </row>
    <row r="41" spans="1:14" s="28" customFormat="1" ht="28.5" customHeight="1">
      <c r="A41" s="754" t="s">
        <v>149</v>
      </c>
      <c r="B41" s="676"/>
      <c r="C41" s="676"/>
      <c r="D41" s="676"/>
      <c r="E41" s="676"/>
      <c r="F41" s="676"/>
      <c r="G41" s="676"/>
      <c r="H41" s="676"/>
      <c r="I41" s="676"/>
      <c r="J41" s="676"/>
      <c r="K41" s="676"/>
      <c r="L41" s="676"/>
      <c r="M41" s="753"/>
      <c r="N41" s="681"/>
    </row>
    <row r="42" spans="1:14" s="28" customFormat="1" ht="28.5" customHeight="1">
      <c r="A42" s="754"/>
      <c r="B42" s="676"/>
      <c r="C42" s="676"/>
      <c r="D42" s="676"/>
      <c r="E42" s="676"/>
      <c r="F42" s="676"/>
      <c r="G42" s="676"/>
      <c r="H42" s="676"/>
      <c r="I42" s="676"/>
      <c r="J42" s="676"/>
      <c r="K42" s="676"/>
      <c r="L42" s="676"/>
      <c r="M42" s="753"/>
      <c r="N42" s="681"/>
    </row>
    <row r="43" spans="1:14" s="28" customFormat="1" ht="24" customHeight="1">
      <c r="A43" s="246" t="s">
        <v>456</v>
      </c>
      <c r="B43" s="674"/>
      <c r="C43" s="674"/>
      <c r="D43" s="743"/>
      <c r="E43" s="674"/>
      <c r="F43" s="674"/>
      <c r="G43" s="742"/>
      <c r="H43" s="742"/>
      <c r="I43" s="742"/>
      <c r="J43" s="742"/>
      <c r="K43" s="742"/>
      <c r="L43" s="261"/>
      <c r="M43" s="261"/>
      <c r="N43" s="85"/>
    </row>
    <row r="44" spans="1:14" s="28" customFormat="1" ht="24" customHeight="1">
      <c r="A44" s="248" t="s">
        <v>428</v>
      </c>
      <c r="B44" s="742"/>
      <c r="C44" s="742"/>
      <c r="D44" s="742"/>
      <c r="E44" s="742"/>
      <c r="F44" s="742"/>
      <c r="G44" s="742"/>
      <c r="H44" s="742"/>
      <c r="I44" s="742"/>
      <c r="J44" s="742"/>
      <c r="K44" s="742"/>
      <c r="L44" s="261"/>
      <c r="M44" s="261"/>
      <c r="N44" s="85"/>
    </row>
    <row r="45" spans="1:14" s="28" customFormat="1" ht="24" customHeight="1">
      <c r="A45" s="248" t="s">
        <v>387</v>
      </c>
      <c r="B45" s="742"/>
      <c r="C45" s="742"/>
      <c r="D45" s="742"/>
      <c r="E45" s="742"/>
      <c r="F45" s="742"/>
      <c r="G45" s="742"/>
      <c r="H45" s="742"/>
      <c r="I45" s="742"/>
      <c r="J45" s="741"/>
      <c r="K45" s="742"/>
      <c r="L45" s="257"/>
      <c r="M45" s="274"/>
      <c r="N45" s="85"/>
    </row>
    <row r="46" spans="1:14" s="28" customFormat="1" ht="24" customHeight="1">
      <c r="A46" s="248" t="s">
        <v>388</v>
      </c>
      <c r="B46" s="674"/>
      <c r="C46" s="674"/>
      <c r="D46" s="743"/>
      <c r="E46" s="674"/>
      <c r="F46" s="674"/>
      <c r="G46" s="742"/>
      <c r="H46" s="742"/>
      <c r="I46" s="742"/>
      <c r="J46" s="742"/>
      <c r="K46" s="742"/>
      <c r="L46" s="261"/>
      <c r="M46" s="261"/>
      <c r="N46" s="85"/>
    </row>
    <row r="47" spans="1:14" s="28" customFormat="1" ht="24" customHeight="1">
      <c r="A47" s="246" t="s">
        <v>389</v>
      </c>
      <c r="B47" s="742"/>
      <c r="C47" s="742"/>
      <c r="D47" s="742"/>
      <c r="E47" s="742"/>
      <c r="F47" s="742"/>
      <c r="G47" s="742"/>
      <c r="H47" s="742"/>
      <c r="I47" s="742"/>
      <c r="J47" s="742"/>
      <c r="K47" s="742"/>
      <c r="L47" s="261"/>
      <c r="M47" s="261"/>
      <c r="N47" s="85"/>
    </row>
    <row r="48" spans="1:14" s="28" customFormat="1" ht="24" customHeight="1">
      <c r="A48" s="246" t="s">
        <v>390</v>
      </c>
      <c r="B48" s="742"/>
      <c r="C48" s="742"/>
      <c r="D48" s="741"/>
      <c r="E48" s="742"/>
      <c r="F48" s="742"/>
      <c r="G48" s="742"/>
      <c r="H48" s="742"/>
      <c r="I48" s="742"/>
      <c r="J48" s="742"/>
      <c r="K48" s="742"/>
      <c r="L48" s="261"/>
      <c r="M48" s="261"/>
      <c r="N48" s="85"/>
    </row>
    <row r="49" spans="1:14" ht="24" customHeight="1">
      <c r="A49" s="246" t="s">
        <v>431</v>
      </c>
      <c r="B49" s="742"/>
      <c r="C49" s="742"/>
      <c r="D49" s="742"/>
      <c r="E49" s="742"/>
      <c r="F49" s="742"/>
      <c r="G49" s="742"/>
      <c r="H49" s="742"/>
      <c r="I49" s="742"/>
      <c r="J49" s="742"/>
      <c r="K49" s="742"/>
      <c r="L49" s="261"/>
      <c r="M49" s="261"/>
      <c r="N49" s="85"/>
    </row>
    <row r="50" spans="1:14" s="28" customFormat="1" ht="24" customHeight="1">
      <c r="A50" s="301" t="s">
        <v>391</v>
      </c>
      <c r="B50" s="742"/>
      <c r="C50" s="742"/>
      <c r="D50" s="742"/>
      <c r="E50" s="742"/>
      <c r="F50" s="742"/>
      <c r="G50" s="742"/>
      <c r="H50" s="742"/>
      <c r="I50" s="742"/>
      <c r="J50" s="742"/>
      <c r="K50" s="742"/>
      <c r="L50" s="261"/>
      <c r="M50" s="261"/>
      <c r="N50" s="85"/>
    </row>
    <row r="51" spans="1:14" s="28" customFormat="1" ht="24" customHeight="1">
      <c r="A51" s="248" t="s">
        <v>392</v>
      </c>
      <c r="B51" s="742"/>
      <c r="C51" s="742"/>
      <c r="D51" s="742"/>
      <c r="E51" s="742"/>
      <c r="F51" s="742"/>
      <c r="G51" s="742"/>
      <c r="H51" s="742"/>
      <c r="I51" s="742"/>
      <c r="J51" s="741"/>
      <c r="K51" s="742"/>
      <c r="L51" s="257"/>
      <c r="M51" s="274"/>
      <c r="N51" s="85"/>
    </row>
    <row r="52" spans="1:14" s="28" customFormat="1" ht="24" customHeight="1">
      <c r="A52" s="248" t="s">
        <v>393</v>
      </c>
      <c r="B52" s="752"/>
      <c r="C52" s="752"/>
      <c r="D52" s="741"/>
      <c r="E52" s="742"/>
      <c r="F52" s="742"/>
      <c r="G52" s="742"/>
      <c r="H52" s="742"/>
      <c r="I52" s="742"/>
      <c r="J52" s="742"/>
      <c r="K52" s="742"/>
      <c r="L52" s="261"/>
      <c r="M52" s="261"/>
      <c r="N52" s="85"/>
    </row>
    <row r="53" spans="1:14" ht="24" customHeight="1">
      <c r="A53" s="246" t="s">
        <v>394</v>
      </c>
      <c r="B53" s="742"/>
      <c r="C53" s="742"/>
      <c r="D53" s="742"/>
      <c r="E53" s="742"/>
      <c r="F53" s="742"/>
      <c r="G53" s="742"/>
      <c r="H53" s="742"/>
      <c r="I53" s="742"/>
      <c r="J53" s="742"/>
      <c r="K53" s="742"/>
      <c r="L53" s="261"/>
      <c r="M53" s="261"/>
      <c r="N53" s="85"/>
    </row>
    <row r="54" spans="1:14" s="28" customFormat="1" ht="24" customHeight="1">
      <c r="A54" s="246" t="s">
        <v>231</v>
      </c>
      <c r="B54" s="674"/>
      <c r="C54" s="674"/>
      <c r="D54" s="743"/>
      <c r="E54" s="674"/>
      <c r="F54" s="674"/>
      <c r="G54" s="742"/>
      <c r="H54" s="742"/>
      <c r="I54" s="742"/>
      <c r="J54" s="742"/>
      <c r="K54" s="742"/>
      <c r="L54" s="261"/>
      <c r="M54" s="261"/>
      <c r="N54" s="85"/>
    </row>
    <row r="55" spans="1:14" s="28" customFormat="1" ht="24" customHeight="1">
      <c r="A55" s="300" t="s">
        <v>464</v>
      </c>
      <c r="B55" s="742"/>
      <c r="C55" s="742"/>
      <c r="D55" s="742"/>
      <c r="E55" s="742"/>
      <c r="F55" s="742"/>
      <c r="G55" s="742"/>
      <c r="H55" s="742"/>
      <c r="I55" s="742"/>
      <c r="J55" s="741"/>
      <c r="K55" s="742"/>
      <c r="L55" s="257"/>
      <c r="M55" s="274"/>
      <c r="N55" s="85"/>
    </row>
    <row r="56" spans="1:14" s="28" customFormat="1" ht="24" customHeight="1">
      <c r="A56" s="246" t="s">
        <v>432</v>
      </c>
      <c r="B56" s="742"/>
      <c r="C56" s="742"/>
      <c r="D56" s="742"/>
      <c r="E56" s="742"/>
      <c r="F56" s="742"/>
      <c r="G56" s="742"/>
      <c r="H56" s="742"/>
      <c r="I56" s="742"/>
      <c r="J56" s="742"/>
      <c r="K56" s="742"/>
      <c r="L56" s="261"/>
      <c r="M56" s="261"/>
      <c r="N56" s="85"/>
    </row>
    <row r="57" spans="1:14" s="28" customFormat="1" ht="24" customHeight="1">
      <c r="A57" s="246" t="s">
        <v>433</v>
      </c>
      <c r="B57" s="742"/>
      <c r="C57" s="742"/>
      <c r="D57" s="742"/>
      <c r="E57" s="742"/>
      <c r="F57" s="742"/>
      <c r="G57" s="742"/>
      <c r="H57" s="742"/>
      <c r="I57" s="742"/>
      <c r="J57" s="741"/>
      <c r="K57" s="742"/>
      <c r="L57" s="257"/>
      <c r="M57" s="274"/>
      <c r="N57" s="85"/>
    </row>
    <row r="58" spans="1:14" s="28" customFormat="1" ht="24" customHeight="1">
      <c r="A58" s="246" t="s">
        <v>451</v>
      </c>
      <c r="B58" s="742"/>
      <c r="C58" s="742"/>
      <c r="D58" s="742"/>
      <c r="E58" s="742"/>
      <c r="F58" s="742"/>
      <c r="G58" s="742"/>
      <c r="H58" s="742"/>
      <c r="I58" s="742"/>
      <c r="J58" s="742"/>
      <c r="K58" s="742"/>
      <c r="L58" s="261"/>
      <c r="M58" s="261"/>
      <c r="N58" s="85"/>
    </row>
    <row r="59" spans="1:14" s="28" customFormat="1" ht="24" customHeight="1">
      <c r="A59" s="246" t="s">
        <v>28</v>
      </c>
      <c r="B59" s="742"/>
      <c r="C59" s="742"/>
      <c r="D59" s="742"/>
      <c r="E59" s="742"/>
      <c r="F59" s="742"/>
      <c r="G59" s="742"/>
      <c r="H59" s="742"/>
      <c r="I59" s="742"/>
      <c r="J59" s="742"/>
      <c r="K59" s="742"/>
      <c r="L59" s="261"/>
      <c r="M59" s="261"/>
      <c r="N59" s="85"/>
    </row>
    <row r="60" spans="1:14" s="28" customFormat="1" ht="24" customHeight="1">
      <c r="A60" s="246" t="s">
        <v>434</v>
      </c>
      <c r="B60" s="742"/>
      <c r="C60" s="742"/>
      <c r="D60" s="742"/>
      <c r="E60" s="742"/>
      <c r="F60" s="742"/>
      <c r="G60" s="742"/>
      <c r="H60" s="742"/>
      <c r="I60" s="742"/>
      <c r="J60" s="742"/>
      <c r="K60" s="742"/>
      <c r="L60" s="261"/>
      <c r="M60" s="261"/>
      <c r="N60" s="85"/>
    </row>
    <row r="61" spans="1:14" s="28" customFormat="1" ht="24" customHeight="1">
      <c r="A61" s="248" t="s">
        <v>404</v>
      </c>
      <c r="B61" s="742"/>
      <c r="C61" s="742"/>
      <c r="D61" s="742"/>
      <c r="E61" s="742"/>
      <c r="F61" s="742"/>
      <c r="G61" s="742"/>
      <c r="H61" s="742"/>
      <c r="I61" s="742"/>
      <c r="J61" s="742"/>
      <c r="K61" s="742"/>
      <c r="L61" s="261"/>
      <c r="M61" s="261"/>
      <c r="N61" s="85"/>
    </row>
    <row r="62" spans="1:14" s="28" customFormat="1" ht="24" customHeight="1">
      <c r="A62" s="246" t="s">
        <v>407</v>
      </c>
      <c r="B62" s="742"/>
      <c r="C62" s="742"/>
      <c r="D62" s="742"/>
      <c r="E62" s="742"/>
      <c r="F62" s="742"/>
      <c r="G62" s="742"/>
      <c r="H62" s="742"/>
      <c r="I62" s="742"/>
      <c r="J62" s="742"/>
      <c r="K62" s="742"/>
      <c r="L62" s="261"/>
      <c r="M62" s="261"/>
      <c r="N62" s="85"/>
    </row>
    <row r="63" spans="1:14" s="28" customFormat="1" ht="24" customHeight="1">
      <c r="A63" s="283"/>
      <c r="B63" s="742"/>
      <c r="C63" s="742"/>
      <c r="D63" s="742"/>
      <c r="E63" s="742"/>
      <c r="F63" s="742"/>
      <c r="G63" s="742"/>
      <c r="H63" s="742"/>
      <c r="I63" s="742"/>
      <c r="J63" s="742"/>
      <c r="K63" s="742"/>
      <c r="L63" s="261"/>
      <c r="M63" s="261"/>
      <c r="N63" s="85"/>
    </row>
    <row r="64" spans="1:14" ht="24" customHeight="1">
      <c r="A64" s="107"/>
      <c r="B64" s="742"/>
      <c r="C64" s="742"/>
      <c r="D64" s="742"/>
      <c r="E64" s="742"/>
      <c r="F64" s="742"/>
      <c r="G64" s="742"/>
      <c r="H64" s="742"/>
      <c r="I64" s="742"/>
      <c r="J64" s="742"/>
      <c r="K64" s="742"/>
      <c r="L64" s="261"/>
      <c r="M64" s="261"/>
      <c r="N64" s="85"/>
    </row>
    <row r="65" spans="1:14" ht="24" customHeight="1">
      <c r="A65" s="106"/>
      <c r="B65" s="742"/>
      <c r="C65" s="742"/>
      <c r="D65" s="742"/>
      <c r="E65" s="742"/>
      <c r="F65" s="742"/>
      <c r="G65" s="742"/>
      <c r="H65" s="742"/>
      <c r="I65" s="742"/>
      <c r="J65" s="742"/>
      <c r="K65" s="742"/>
      <c r="L65" s="261"/>
      <c r="M65" s="261"/>
      <c r="N65" s="85"/>
    </row>
    <row r="66" spans="1:14" ht="28.5" customHeight="1">
      <c r="A66" s="665" t="s">
        <v>94</v>
      </c>
      <c r="B66" s="668" t="s">
        <v>150</v>
      </c>
      <c r="C66" s="668"/>
      <c r="D66" s="668"/>
      <c r="E66" s="668"/>
      <c r="F66" s="668"/>
      <c r="G66" s="668"/>
      <c r="H66" s="668"/>
      <c r="I66" s="668"/>
      <c r="J66" s="668"/>
      <c r="K66" s="668"/>
      <c r="L66" s="668"/>
      <c r="M66" s="668"/>
      <c r="N66" s="669"/>
    </row>
    <row r="67" spans="1:14" ht="28.5" customHeight="1">
      <c r="A67" s="666"/>
      <c r="B67" s="670" t="s">
        <v>151</v>
      </c>
      <c r="C67" s="670"/>
      <c r="D67" s="670"/>
      <c r="E67" s="670"/>
      <c r="F67" s="670"/>
      <c r="G67" s="670"/>
      <c r="H67" s="670"/>
      <c r="I67" s="670"/>
      <c r="J67" s="670"/>
      <c r="K67" s="670"/>
      <c r="L67" s="670"/>
      <c r="M67" s="670"/>
      <c r="N67" s="671"/>
    </row>
    <row r="68" spans="1:14" ht="28.5" customHeight="1" thickBot="1">
      <c r="A68" s="667"/>
      <c r="B68" s="672" t="s">
        <v>152</v>
      </c>
      <c r="C68" s="672"/>
      <c r="D68" s="672"/>
      <c r="E68" s="672"/>
      <c r="F68" s="672"/>
      <c r="G68" s="672"/>
      <c r="H68" s="672"/>
      <c r="I68" s="672"/>
      <c r="J68" s="672"/>
      <c r="K68" s="672"/>
      <c r="L68" s="672"/>
      <c r="M68" s="672"/>
      <c r="N68" s="673"/>
    </row>
    <row r="69" spans="1:15" s="28" customFormat="1" ht="24" customHeight="1">
      <c r="A69" s="81" t="s">
        <v>141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</sheetData>
  <sheetProtection/>
  <mergeCells count="157">
    <mergeCell ref="B62:C62"/>
    <mergeCell ref="D62:F62"/>
    <mergeCell ref="G62:I62"/>
    <mergeCell ref="J62:K62"/>
    <mergeCell ref="B63:C63"/>
    <mergeCell ref="D63:F63"/>
    <mergeCell ref="G63:I63"/>
    <mergeCell ref="J63:K63"/>
    <mergeCell ref="G60:I60"/>
    <mergeCell ref="J60:K60"/>
    <mergeCell ref="B61:C61"/>
    <mergeCell ref="D61:F61"/>
    <mergeCell ref="G61:I61"/>
    <mergeCell ref="J61:K61"/>
    <mergeCell ref="B4:K4"/>
    <mergeCell ref="B5:C5"/>
    <mergeCell ref="D5:F5"/>
    <mergeCell ref="G5:I5"/>
    <mergeCell ref="J5:K5"/>
    <mergeCell ref="A1:O1"/>
    <mergeCell ref="L2:N2"/>
    <mergeCell ref="B3:D3"/>
    <mergeCell ref="E3:F3"/>
    <mergeCell ref="B7:C7"/>
    <mergeCell ref="D7:F7"/>
    <mergeCell ref="G7:I7"/>
    <mergeCell ref="J7:K7"/>
    <mergeCell ref="B6:C6"/>
    <mergeCell ref="D6:F6"/>
    <mergeCell ref="G6:I6"/>
    <mergeCell ref="J6:K6"/>
    <mergeCell ref="L8:N8"/>
    <mergeCell ref="B9:C9"/>
    <mergeCell ref="D9:F9"/>
    <mergeCell ref="G9:I9"/>
    <mergeCell ref="J9:K9"/>
    <mergeCell ref="L9:N9"/>
    <mergeCell ref="B8:C8"/>
    <mergeCell ref="D8:F8"/>
    <mergeCell ref="G8:I8"/>
    <mergeCell ref="J8:K8"/>
    <mergeCell ref="L13:N13"/>
    <mergeCell ref="A14:D14"/>
    <mergeCell ref="E14:K14"/>
    <mergeCell ref="L14:N14"/>
    <mergeCell ref="A10:K10"/>
    <mergeCell ref="L10:N10"/>
    <mergeCell ref="L11:N11"/>
    <mergeCell ref="L12:N12"/>
    <mergeCell ref="J25:K25"/>
    <mergeCell ref="L26:N26"/>
    <mergeCell ref="L27:N27"/>
    <mergeCell ref="L28:N28"/>
    <mergeCell ref="A15:D15"/>
    <mergeCell ref="E15:K15"/>
    <mergeCell ref="L15:N15"/>
    <mergeCell ref="L16:N16"/>
    <mergeCell ref="L33:N33"/>
    <mergeCell ref="L34:N34"/>
    <mergeCell ref="A37:O37"/>
    <mergeCell ref="K38:L38"/>
    <mergeCell ref="M38:N38"/>
    <mergeCell ref="L29:N29"/>
    <mergeCell ref="L30:N30"/>
    <mergeCell ref="L31:N31"/>
    <mergeCell ref="L32:N32"/>
    <mergeCell ref="J39:K42"/>
    <mergeCell ref="L39:L42"/>
    <mergeCell ref="M39:M42"/>
    <mergeCell ref="N39:N42"/>
    <mergeCell ref="A39:A40"/>
    <mergeCell ref="B39:C42"/>
    <mergeCell ref="D39:F42"/>
    <mergeCell ref="G39:I42"/>
    <mergeCell ref="A41:A42"/>
    <mergeCell ref="B44:C44"/>
    <mergeCell ref="D44:F44"/>
    <mergeCell ref="G44:I44"/>
    <mergeCell ref="J44:K44"/>
    <mergeCell ref="B43:C43"/>
    <mergeCell ref="D43:F43"/>
    <mergeCell ref="G43:I43"/>
    <mergeCell ref="J43:K43"/>
    <mergeCell ref="B46:C46"/>
    <mergeCell ref="D46:F46"/>
    <mergeCell ref="G46:I46"/>
    <mergeCell ref="J46:K46"/>
    <mergeCell ref="B45:C45"/>
    <mergeCell ref="D45:F45"/>
    <mergeCell ref="G45:I45"/>
    <mergeCell ref="J45:K45"/>
    <mergeCell ref="B48:C48"/>
    <mergeCell ref="D48:F48"/>
    <mergeCell ref="G48:I48"/>
    <mergeCell ref="J48:K48"/>
    <mergeCell ref="B47:C47"/>
    <mergeCell ref="D47:F47"/>
    <mergeCell ref="G47:I47"/>
    <mergeCell ref="J47:K47"/>
    <mergeCell ref="B50:C50"/>
    <mergeCell ref="D50:F50"/>
    <mergeCell ref="G50:I50"/>
    <mergeCell ref="J50:K50"/>
    <mergeCell ref="B49:C49"/>
    <mergeCell ref="D49:F49"/>
    <mergeCell ref="G49:I49"/>
    <mergeCell ref="J49:K49"/>
    <mergeCell ref="B52:C52"/>
    <mergeCell ref="D52:F52"/>
    <mergeCell ref="G52:I52"/>
    <mergeCell ref="J52:K52"/>
    <mergeCell ref="B51:C51"/>
    <mergeCell ref="D51:F51"/>
    <mergeCell ref="G51:I51"/>
    <mergeCell ref="J51:K51"/>
    <mergeCell ref="B54:C54"/>
    <mergeCell ref="D54:F54"/>
    <mergeCell ref="G54:I54"/>
    <mergeCell ref="J54:K54"/>
    <mergeCell ref="B53:C53"/>
    <mergeCell ref="D53:F53"/>
    <mergeCell ref="G53:I53"/>
    <mergeCell ref="J53:K53"/>
    <mergeCell ref="B56:C56"/>
    <mergeCell ref="D56:F56"/>
    <mergeCell ref="G56:I56"/>
    <mergeCell ref="J56:K56"/>
    <mergeCell ref="B55:C55"/>
    <mergeCell ref="D55:F55"/>
    <mergeCell ref="G55:I55"/>
    <mergeCell ref="J55:K55"/>
    <mergeCell ref="B58:C58"/>
    <mergeCell ref="D58:F58"/>
    <mergeCell ref="G58:I58"/>
    <mergeCell ref="J58:K58"/>
    <mergeCell ref="B57:C57"/>
    <mergeCell ref="D57:F57"/>
    <mergeCell ref="G57:I57"/>
    <mergeCell ref="J57:K57"/>
    <mergeCell ref="B64:C64"/>
    <mergeCell ref="D64:F64"/>
    <mergeCell ref="G64:I64"/>
    <mergeCell ref="J64:K64"/>
    <mergeCell ref="B59:C59"/>
    <mergeCell ref="D59:F59"/>
    <mergeCell ref="G59:I59"/>
    <mergeCell ref="J59:K59"/>
    <mergeCell ref="B60:C60"/>
    <mergeCell ref="D60:F60"/>
    <mergeCell ref="A66:A68"/>
    <mergeCell ref="B66:N66"/>
    <mergeCell ref="B67:N67"/>
    <mergeCell ref="B68:N68"/>
    <mergeCell ref="B65:C65"/>
    <mergeCell ref="D65:F65"/>
    <mergeCell ref="G65:I65"/>
    <mergeCell ref="J65:K65"/>
  </mergeCells>
  <printOptions/>
  <pageMargins left="0.2" right="0.22" top="0.26" bottom="0.23" header="0.5" footer="0.5"/>
  <pageSetup horizontalDpi="600" verticalDpi="600" orientation="portrait" paperSize="9" scale="98" r:id="rId3"/>
  <rowBreaks count="1" manualBreakCount="1">
    <brk id="36" max="25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7"/>
  <sheetViews>
    <sheetView view="pageBreakPreview" zoomScaleSheetLayoutView="100" zoomScalePageLayoutView="0" workbookViewId="0" topLeftCell="A28">
      <selection activeCell="A38" sqref="A38:N66"/>
    </sheetView>
  </sheetViews>
  <sheetFormatPr defaultColWidth="9.00390625" defaultRowHeight="16.5"/>
  <cols>
    <col min="1" max="1" width="14.125" style="20" customWidth="1"/>
    <col min="2" max="2" width="5.875" style="20" customWidth="1"/>
    <col min="3" max="3" width="6.25390625" style="20" customWidth="1"/>
    <col min="4" max="4" width="4.00390625" style="20" customWidth="1"/>
    <col min="5" max="5" width="4.25390625" style="20" customWidth="1"/>
    <col min="6" max="6" width="4.375" style="20" customWidth="1"/>
    <col min="7" max="8" width="4.00390625" style="20" customWidth="1"/>
    <col min="9" max="9" width="5.875" style="20" customWidth="1"/>
    <col min="10" max="10" width="3.125" style="20" customWidth="1"/>
    <col min="11" max="11" width="9.00390625" style="20" customWidth="1"/>
    <col min="12" max="12" width="11.50390625" style="20" customWidth="1"/>
    <col min="13" max="13" width="11.125" style="20" customWidth="1"/>
    <col min="14" max="14" width="11.75390625" style="20" customWidth="1"/>
    <col min="15" max="15" width="0.12890625" style="20" hidden="1" customWidth="1"/>
    <col min="16" max="16384" width="9.00390625" style="20" customWidth="1"/>
  </cols>
  <sheetData>
    <row r="1" spans="1:15" ht="33.75" customHeight="1" thickBot="1">
      <c r="A1" s="689" t="s">
        <v>215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</row>
    <row r="2" spans="1:16" s="28" customFormat="1" ht="24" customHeight="1">
      <c r="A2" s="21" t="s">
        <v>98</v>
      </c>
      <c r="B2" s="22" t="s">
        <v>99</v>
      </c>
      <c r="C2" s="23">
        <f>'4二'!C2</f>
        <v>111</v>
      </c>
      <c r="D2" s="24" t="s">
        <v>100</v>
      </c>
      <c r="E2" s="23">
        <f>'4二'!E2</f>
        <v>3</v>
      </c>
      <c r="F2" s="24" t="s">
        <v>101</v>
      </c>
      <c r="G2" s="23">
        <f>'4二'!G2+1</f>
        <v>23</v>
      </c>
      <c r="H2" s="24" t="s">
        <v>102</v>
      </c>
      <c r="I2" s="24" t="s">
        <v>103</v>
      </c>
      <c r="J2" s="24" t="s">
        <v>153</v>
      </c>
      <c r="K2" s="25" t="s">
        <v>154</v>
      </c>
      <c r="L2" s="704" t="s">
        <v>106</v>
      </c>
      <c r="M2" s="705"/>
      <c r="N2" s="706"/>
      <c r="O2" s="26"/>
      <c r="P2" s="27"/>
    </row>
    <row r="3" spans="1:15" s="28" customFormat="1" ht="24" customHeight="1" thickBot="1">
      <c r="A3" s="29" t="s">
        <v>107</v>
      </c>
      <c r="B3" s="737" t="s">
        <v>108</v>
      </c>
      <c r="C3" s="694"/>
      <c r="D3" s="694"/>
      <c r="E3" s="738">
        <f>'4二'!E3:F3</f>
        <v>1450</v>
      </c>
      <c r="F3" s="738"/>
      <c r="G3" s="30" t="s">
        <v>109</v>
      </c>
      <c r="H3" s="31"/>
      <c r="I3" s="31"/>
      <c r="J3" s="31"/>
      <c r="K3" s="32"/>
      <c r="L3" s="33" t="s">
        <v>110</v>
      </c>
      <c r="M3" s="34" t="s">
        <v>111</v>
      </c>
      <c r="N3" s="35"/>
      <c r="O3" s="36"/>
    </row>
    <row r="4" spans="1:15" s="28" customFormat="1" ht="24" customHeight="1">
      <c r="A4" s="102" t="str">
        <f>'3月總表'!C22</f>
        <v>豚骨拉麵</v>
      </c>
      <c r="B4" s="732" t="s">
        <v>112</v>
      </c>
      <c r="C4" s="733"/>
      <c r="D4" s="733"/>
      <c r="E4" s="733"/>
      <c r="F4" s="733"/>
      <c r="G4" s="733"/>
      <c r="H4" s="733"/>
      <c r="I4" s="733"/>
      <c r="J4" s="733"/>
      <c r="K4" s="734"/>
      <c r="L4" s="88" t="s">
        <v>113</v>
      </c>
      <c r="M4" s="34" t="s">
        <v>114</v>
      </c>
      <c r="N4" s="35"/>
      <c r="O4" s="36"/>
    </row>
    <row r="5" spans="1:15" s="28" customFormat="1" ht="24" customHeight="1">
      <c r="A5" s="38" t="str">
        <f>'3月總表'!C23</f>
        <v>滷雞腿</v>
      </c>
      <c r="B5" s="729" t="s">
        <v>282</v>
      </c>
      <c r="C5" s="727"/>
      <c r="D5" s="735" t="s">
        <v>115</v>
      </c>
      <c r="E5" s="736"/>
      <c r="F5" s="736"/>
      <c r="G5" s="729" t="s">
        <v>116</v>
      </c>
      <c r="H5" s="727"/>
      <c r="I5" s="727"/>
      <c r="J5" s="729" t="s">
        <v>117</v>
      </c>
      <c r="K5" s="728"/>
      <c r="L5" s="88" t="s">
        <v>118</v>
      </c>
      <c r="M5" s="34" t="s">
        <v>119</v>
      </c>
      <c r="N5" s="35"/>
      <c r="O5" s="36"/>
    </row>
    <row r="6" spans="1:15" s="28" customFormat="1" ht="24" customHeight="1">
      <c r="A6" s="38" t="str">
        <f>'3月總表'!C24</f>
        <v>清炒蔬菜</v>
      </c>
      <c r="B6" s="727">
        <f>'第四周'!Q31</f>
        <v>4</v>
      </c>
      <c r="C6" s="727"/>
      <c r="D6" s="727">
        <f>'第四周'!Q32</f>
        <v>3.4</v>
      </c>
      <c r="E6" s="727"/>
      <c r="F6" s="727"/>
      <c r="G6" s="727">
        <f>'第四周'!Q33</f>
        <v>1.2</v>
      </c>
      <c r="H6" s="727"/>
      <c r="I6" s="727"/>
      <c r="J6" s="727">
        <f>'3二日誌'!J6:K6</f>
        <v>2.5</v>
      </c>
      <c r="K6" s="728"/>
      <c r="L6" s="88" t="s">
        <v>120</v>
      </c>
      <c r="M6" s="34" t="s">
        <v>121</v>
      </c>
      <c r="N6" s="35"/>
      <c r="O6" s="36"/>
    </row>
    <row r="7" spans="1:15" s="28" customFormat="1" ht="24" customHeight="1">
      <c r="A7" s="38" t="str">
        <f>'3月總表'!C25</f>
        <v>自製豆漿</v>
      </c>
      <c r="B7" s="729" t="s">
        <v>122</v>
      </c>
      <c r="C7" s="727"/>
      <c r="D7" s="729" t="s">
        <v>123</v>
      </c>
      <c r="E7" s="727"/>
      <c r="F7" s="727"/>
      <c r="G7" s="729" t="s">
        <v>124</v>
      </c>
      <c r="H7" s="727"/>
      <c r="I7" s="727"/>
      <c r="J7" s="730" t="s">
        <v>64</v>
      </c>
      <c r="K7" s="731"/>
      <c r="L7" s="88" t="s">
        <v>125</v>
      </c>
      <c r="M7" s="39" t="s">
        <v>126</v>
      </c>
      <c r="N7" s="40"/>
      <c r="O7" s="36"/>
    </row>
    <row r="8" spans="1:15" s="28" customFormat="1" ht="24" customHeight="1">
      <c r="A8" s="103">
        <f>'3月總表'!C26</f>
        <v>0</v>
      </c>
      <c r="B8" s="727">
        <f>'第四周'!Q35</f>
        <v>0</v>
      </c>
      <c r="C8" s="727"/>
      <c r="D8" s="727"/>
      <c r="E8" s="727"/>
      <c r="F8" s="727"/>
      <c r="G8" s="727"/>
      <c r="H8" s="727"/>
      <c r="I8" s="727"/>
      <c r="J8" s="727">
        <f>B6*70+D6*75+G6*25+J6*45+B8*60+D8*120+G8*150</f>
        <v>677.5</v>
      </c>
      <c r="K8" s="728"/>
      <c r="L8" s="684"/>
      <c r="M8" s="684"/>
      <c r="N8" s="685"/>
      <c r="O8" s="36"/>
    </row>
    <row r="9" spans="1:15" s="28" customFormat="1" ht="24" customHeight="1" thickBot="1">
      <c r="A9" s="90"/>
      <c r="B9" s="723"/>
      <c r="C9" s="723"/>
      <c r="D9" s="723"/>
      <c r="E9" s="723"/>
      <c r="F9" s="723"/>
      <c r="G9" s="723"/>
      <c r="H9" s="723"/>
      <c r="I9" s="723"/>
      <c r="J9" s="723"/>
      <c r="K9" s="724"/>
      <c r="L9" s="725"/>
      <c r="M9" s="725"/>
      <c r="N9" s="726"/>
      <c r="O9" s="42"/>
    </row>
    <row r="10" spans="1:15" s="28" customFormat="1" ht="24" customHeight="1">
      <c r="A10" s="717" t="s">
        <v>127</v>
      </c>
      <c r="B10" s="718"/>
      <c r="C10" s="718"/>
      <c r="D10" s="718"/>
      <c r="E10" s="718"/>
      <c r="F10" s="718"/>
      <c r="G10" s="718"/>
      <c r="H10" s="718"/>
      <c r="I10" s="718"/>
      <c r="J10" s="718"/>
      <c r="K10" s="719"/>
      <c r="L10" s="704" t="s">
        <v>128</v>
      </c>
      <c r="M10" s="705"/>
      <c r="N10" s="706"/>
      <c r="O10" s="36"/>
    </row>
    <row r="11" spans="1:15" s="28" customFormat="1" ht="24" customHeight="1">
      <c r="A11" s="43" t="s">
        <v>129</v>
      </c>
      <c r="B11" s="44"/>
      <c r="C11" s="44"/>
      <c r="D11" s="44"/>
      <c r="E11" s="44"/>
      <c r="F11" s="44"/>
      <c r="G11" s="44"/>
      <c r="H11" s="44"/>
      <c r="I11" s="44"/>
      <c r="J11" s="44"/>
      <c r="K11" s="45"/>
      <c r="L11" s="720"/>
      <c r="M11" s="721"/>
      <c r="N11" s="722"/>
      <c r="O11" s="36"/>
    </row>
    <row r="12" spans="1:15" s="28" customFormat="1" ht="24" customHeight="1">
      <c r="A12" s="46" t="s">
        <v>130</v>
      </c>
      <c r="B12" s="47"/>
      <c r="C12" s="47"/>
      <c r="D12" s="47"/>
      <c r="E12" s="47"/>
      <c r="F12" s="47"/>
      <c r="G12" s="47"/>
      <c r="H12" s="47"/>
      <c r="I12" s="47"/>
      <c r="J12" s="47"/>
      <c r="K12" s="48"/>
      <c r="L12" s="712"/>
      <c r="M12" s="713"/>
      <c r="N12" s="714"/>
      <c r="O12" s="36"/>
    </row>
    <row r="13" spans="1:15" s="28" customFormat="1" ht="24" customHeight="1">
      <c r="A13" s="46" t="s">
        <v>131</v>
      </c>
      <c r="B13" s="47"/>
      <c r="C13" s="47"/>
      <c r="D13" s="47"/>
      <c r="E13" s="47"/>
      <c r="F13" s="47"/>
      <c r="G13" s="47"/>
      <c r="H13" s="47"/>
      <c r="I13" s="47"/>
      <c r="J13" s="47"/>
      <c r="K13" s="48"/>
      <c r="L13" s="712"/>
      <c r="M13" s="713"/>
      <c r="N13" s="714"/>
      <c r="O13" s="36"/>
    </row>
    <row r="14" spans="1:15" s="28" customFormat="1" ht="24" customHeight="1">
      <c r="A14" s="715" t="s">
        <v>132</v>
      </c>
      <c r="B14" s="708"/>
      <c r="C14" s="708"/>
      <c r="D14" s="709"/>
      <c r="E14" s="716" t="s">
        <v>73</v>
      </c>
      <c r="F14" s="708"/>
      <c r="G14" s="708"/>
      <c r="H14" s="708"/>
      <c r="I14" s="708"/>
      <c r="J14" s="708"/>
      <c r="K14" s="711"/>
      <c r="L14" s="712"/>
      <c r="M14" s="713"/>
      <c r="N14" s="714"/>
      <c r="O14" s="49"/>
    </row>
    <row r="15" spans="1:15" s="28" customFormat="1" ht="24" customHeight="1">
      <c r="A15" s="707"/>
      <c r="B15" s="708"/>
      <c r="C15" s="708"/>
      <c r="D15" s="709"/>
      <c r="E15" s="710"/>
      <c r="F15" s="708"/>
      <c r="G15" s="708"/>
      <c r="H15" s="708"/>
      <c r="I15" s="708"/>
      <c r="J15" s="708"/>
      <c r="K15" s="711"/>
      <c r="L15" s="712"/>
      <c r="M15" s="713"/>
      <c r="N15" s="714"/>
      <c r="O15" s="50"/>
    </row>
    <row r="16" spans="1:15" s="28" customFormat="1" ht="24" customHeight="1">
      <c r="A16" s="46" t="s">
        <v>133</v>
      </c>
      <c r="B16" s="51"/>
      <c r="C16" s="51"/>
      <c r="D16" s="51"/>
      <c r="E16" s="51"/>
      <c r="F16" s="52"/>
      <c r="G16" s="53" t="s">
        <v>75</v>
      </c>
      <c r="H16" s="52"/>
      <c r="I16" s="52"/>
      <c r="J16" s="54"/>
      <c r="K16" s="55"/>
      <c r="L16" s="698"/>
      <c r="M16" s="699"/>
      <c r="N16" s="700"/>
      <c r="O16" s="56"/>
    </row>
    <row r="17" spans="1:15" s="28" customFormat="1" ht="24" customHeight="1">
      <c r="A17" s="46" t="s">
        <v>134</v>
      </c>
      <c r="B17" s="51"/>
      <c r="C17" s="51"/>
      <c r="D17" s="51"/>
      <c r="E17" s="51"/>
      <c r="F17" s="52"/>
      <c r="G17" s="52"/>
      <c r="H17" s="52"/>
      <c r="I17" s="52"/>
      <c r="J17" s="54"/>
      <c r="K17" s="55"/>
      <c r="L17" s="57"/>
      <c r="M17" s="58"/>
      <c r="N17" s="36"/>
      <c r="O17" s="56"/>
    </row>
    <row r="18" spans="1:15" s="28" customFormat="1" ht="24" customHeight="1">
      <c r="A18" s="59"/>
      <c r="B18" s="60"/>
      <c r="C18" s="60"/>
      <c r="D18" s="60"/>
      <c r="E18" s="60"/>
      <c r="F18" s="61"/>
      <c r="G18" s="62"/>
      <c r="H18" s="62"/>
      <c r="I18" s="62"/>
      <c r="J18" s="63"/>
      <c r="K18" s="64"/>
      <c r="L18" s="57"/>
      <c r="M18" s="58"/>
      <c r="N18" s="36"/>
      <c r="O18" s="56"/>
    </row>
    <row r="19" spans="1:15" s="28" customFormat="1" ht="24" customHeight="1">
      <c r="A19" s="59"/>
      <c r="B19" s="65"/>
      <c r="C19" s="65"/>
      <c r="D19" s="65"/>
      <c r="E19" s="65"/>
      <c r="F19" s="62"/>
      <c r="G19" s="62"/>
      <c r="H19" s="62"/>
      <c r="I19" s="62"/>
      <c r="J19" s="63"/>
      <c r="K19" s="64"/>
      <c r="L19" s="57"/>
      <c r="M19" s="58"/>
      <c r="N19" s="36"/>
      <c r="O19" s="56"/>
    </row>
    <row r="20" spans="1:15" s="28" customFormat="1" ht="24" customHeight="1">
      <c r="A20" s="59"/>
      <c r="B20" s="65"/>
      <c r="C20" s="65"/>
      <c r="D20" s="65"/>
      <c r="E20" s="65"/>
      <c r="F20" s="62"/>
      <c r="G20" s="62"/>
      <c r="H20" s="62"/>
      <c r="I20" s="62"/>
      <c r="J20" s="63"/>
      <c r="K20" s="64"/>
      <c r="L20" s="57"/>
      <c r="M20" s="58"/>
      <c r="N20" s="36"/>
      <c r="O20" s="56"/>
    </row>
    <row r="21" spans="1:15" s="28" customFormat="1" ht="24" customHeight="1">
      <c r="A21" s="66"/>
      <c r="B21" s="60"/>
      <c r="C21" s="60"/>
      <c r="D21" s="60"/>
      <c r="E21" s="60"/>
      <c r="F21" s="62"/>
      <c r="G21" s="62"/>
      <c r="H21" s="62"/>
      <c r="I21" s="62"/>
      <c r="J21" s="63"/>
      <c r="K21" s="64"/>
      <c r="L21" s="57"/>
      <c r="M21" s="58"/>
      <c r="N21" s="36"/>
      <c r="O21" s="56"/>
    </row>
    <row r="22" spans="1:15" s="28" customFormat="1" ht="24" customHeight="1">
      <c r="A22" s="66"/>
      <c r="B22" s="60"/>
      <c r="C22" s="60"/>
      <c r="D22" s="60"/>
      <c r="E22" s="60"/>
      <c r="F22" s="62"/>
      <c r="G22" s="62"/>
      <c r="H22" s="62"/>
      <c r="I22" s="62"/>
      <c r="J22" s="63"/>
      <c r="K22" s="64"/>
      <c r="L22" s="57"/>
      <c r="M22" s="58"/>
      <c r="N22" s="36"/>
      <c r="O22" s="56"/>
    </row>
    <row r="23" spans="1:15" s="28" customFormat="1" ht="24" customHeight="1">
      <c r="A23" s="66"/>
      <c r="B23" s="60"/>
      <c r="C23" s="60"/>
      <c r="D23" s="60"/>
      <c r="E23" s="60"/>
      <c r="F23" s="62"/>
      <c r="G23" s="62"/>
      <c r="H23" s="62" t="s">
        <v>155</v>
      </c>
      <c r="I23" s="62"/>
      <c r="J23" s="63"/>
      <c r="K23" s="64"/>
      <c r="L23" s="57"/>
      <c r="M23" s="58"/>
      <c r="N23" s="36"/>
      <c r="O23" s="56"/>
    </row>
    <row r="24" spans="1:15" s="28" customFormat="1" ht="24" customHeight="1">
      <c r="A24" s="67"/>
      <c r="B24" s="62"/>
      <c r="C24" s="62"/>
      <c r="D24" s="62"/>
      <c r="E24" s="62"/>
      <c r="F24" s="62"/>
      <c r="G24" s="62"/>
      <c r="H24" s="62"/>
      <c r="I24" s="62"/>
      <c r="J24" s="68"/>
      <c r="K24" s="69"/>
      <c r="L24" s="66"/>
      <c r="M24" s="70"/>
      <c r="N24" s="71"/>
      <c r="O24" s="50"/>
    </row>
    <row r="25" spans="1:15" s="28" customFormat="1" ht="24" customHeight="1">
      <c r="A25" s="67"/>
      <c r="B25" s="72"/>
      <c r="C25" s="72"/>
      <c r="D25" s="72"/>
      <c r="E25" s="72"/>
      <c r="F25" s="72"/>
      <c r="G25" s="72"/>
      <c r="H25" s="72"/>
      <c r="I25" s="72"/>
      <c r="J25" s="696"/>
      <c r="K25" s="697"/>
      <c r="L25" s="73"/>
      <c r="M25" s="74"/>
      <c r="N25" s="56"/>
      <c r="O25" s="56"/>
    </row>
    <row r="26" spans="1:15" s="28" customFormat="1" ht="24" customHeight="1">
      <c r="A26" s="66"/>
      <c r="B26" s="65"/>
      <c r="C26" s="65"/>
      <c r="D26" s="65"/>
      <c r="E26" s="65"/>
      <c r="F26" s="62"/>
      <c r="G26" s="62"/>
      <c r="H26" s="62"/>
      <c r="I26" s="62"/>
      <c r="J26" s="63"/>
      <c r="K26" s="64"/>
      <c r="L26" s="698"/>
      <c r="M26" s="699"/>
      <c r="N26" s="700"/>
      <c r="O26" s="56"/>
    </row>
    <row r="27" spans="1:15" s="28" customFormat="1" ht="24" customHeight="1" thickBot="1">
      <c r="A27" s="66"/>
      <c r="B27" s="60"/>
      <c r="C27" s="60"/>
      <c r="D27" s="60"/>
      <c r="E27" s="60"/>
      <c r="F27" s="62"/>
      <c r="G27" s="62"/>
      <c r="H27" s="62"/>
      <c r="I27" s="62"/>
      <c r="J27" s="63"/>
      <c r="K27" s="64"/>
      <c r="L27" s="701"/>
      <c r="M27" s="702"/>
      <c r="N27" s="703"/>
      <c r="O27" s="56"/>
    </row>
    <row r="28" spans="1:15" s="28" customFormat="1" ht="24" customHeight="1">
      <c r="A28" s="66"/>
      <c r="B28" s="65"/>
      <c r="C28" s="65"/>
      <c r="D28" s="65"/>
      <c r="E28" s="65"/>
      <c r="F28" s="62"/>
      <c r="G28" s="62"/>
      <c r="H28" s="62"/>
      <c r="I28" s="62"/>
      <c r="J28" s="63"/>
      <c r="K28" s="64"/>
      <c r="L28" s="704" t="s">
        <v>77</v>
      </c>
      <c r="M28" s="705"/>
      <c r="N28" s="706"/>
      <c r="O28" s="56"/>
    </row>
    <row r="29" spans="1:15" s="28" customFormat="1" ht="24" customHeight="1">
      <c r="A29" s="66"/>
      <c r="B29" s="60"/>
      <c r="C29" s="60"/>
      <c r="D29" s="60"/>
      <c r="E29" s="60"/>
      <c r="F29" s="62"/>
      <c r="G29" s="62"/>
      <c r="H29" s="62"/>
      <c r="I29" s="62"/>
      <c r="J29" s="63"/>
      <c r="K29" s="64"/>
      <c r="L29" s="693" t="s">
        <v>135</v>
      </c>
      <c r="M29" s="694"/>
      <c r="N29" s="695"/>
      <c r="O29" s="56"/>
    </row>
    <row r="30" spans="1:15" s="28" customFormat="1" ht="24" customHeight="1">
      <c r="A30" s="66"/>
      <c r="B30" s="75"/>
      <c r="C30" s="75"/>
      <c r="D30" s="75"/>
      <c r="E30" s="75"/>
      <c r="F30" s="62"/>
      <c r="G30" s="62"/>
      <c r="H30" s="62"/>
      <c r="I30" s="62"/>
      <c r="J30" s="63"/>
      <c r="K30" s="64"/>
      <c r="L30" s="683" t="s">
        <v>136</v>
      </c>
      <c r="M30" s="684"/>
      <c r="N30" s="685"/>
      <c r="O30" s="56"/>
    </row>
    <row r="31" spans="1:15" s="28" customFormat="1" ht="24" customHeight="1">
      <c r="A31" s="66"/>
      <c r="B31" s="75"/>
      <c r="C31" s="75"/>
      <c r="D31" s="75"/>
      <c r="E31" s="75"/>
      <c r="F31" s="62"/>
      <c r="G31" s="62"/>
      <c r="H31" s="62"/>
      <c r="I31" s="62"/>
      <c r="J31" s="63"/>
      <c r="K31" s="64"/>
      <c r="L31" s="683" t="s">
        <v>137</v>
      </c>
      <c r="M31" s="684"/>
      <c r="N31" s="685"/>
      <c r="O31" s="56"/>
    </row>
    <row r="32" spans="1:15" s="28" customFormat="1" ht="24" customHeight="1">
      <c r="A32" s="66"/>
      <c r="B32" s="75"/>
      <c r="C32" s="75"/>
      <c r="D32" s="75"/>
      <c r="E32" s="75"/>
      <c r="F32" s="62"/>
      <c r="G32" s="62"/>
      <c r="H32" s="62"/>
      <c r="I32" s="62"/>
      <c r="J32" s="63"/>
      <c r="K32" s="64"/>
      <c r="L32" s="683" t="s">
        <v>138</v>
      </c>
      <c r="M32" s="684"/>
      <c r="N32" s="685"/>
      <c r="O32" s="56"/>
    </row>
    <row r="33" spans="1:15" s="28" customFormat="1" ht="24" customHeight="1">
      <c r="A33" s="91"/>
      <c r="B33" s="62"/>
      <c r="C33" s="62"/>
      <c r="D33" s="62"/>
      <c r="E33" s="62"/>
      <c r="F33" s="62"/>
      <c r="G33" s="62"/>
      <c r="H33" s="62"/>
      <c r="I33" s="62"/>
      <c r="J33" s="68"/>
      <c r="K33" s="69"/>
      <c r="L33" s="683" t="s">
        <v>139</v>
      </c>
      <c r="M33" s="684"/>
      <c r="N33" s="685"/>
      <c r="O33" s="50"/>
    </row>
    <row r="34" spans="1:15" s="28" customFormat="1" ht="24" customHeight="1" thickBot="1">
      <c r="A34" s="76"/>
      <c r="B34" s="77"/>
      <c r="C34" s="77"/>
      <c r="D34" s="77"/>
      <c r="E34" s="77"/>
      <c r="F34" s="77"/>
      <c r="G34" s="77"/>
      <c r="H34" s="77"/>
      <c r="I34" s="77"/>
      <c r="J34" s="78"/>
      <c r="K34" s="79"/>
      <c r="L34" s="686" t="s">
        <v>140</v>
      </c>
      <c r="M34" s="687"/>
      <c r="N34" s="688"/>
      <c r="O34" s="80"/>
    </row>
    <row r="35" s="28" customFormat="1" ht="16.5" customHeight="1" hidden="1"/>
    <row r="36" spans="1:15" s="28" customFormat="1" ht="24" customHeight="1">
      <c r="A36" s="81" t="s">
        <v>141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5" s="28" customFormat="1" ht="46.5" customHeight="1" thickBot="1">
      <c r="A37" s="689" t="s">
        <v>217</v>
      </c>
      <c r="B37" s="690"/>
      <c r="C37" s="690"/>
      <c r="D37" s="690"/>
      <c r="E37" s="690"/>
      <c r="F37" s="690"/>
      <c r="G37" s="690"/>
      <c r="H37" s="690"/>
      <c r="I37" s="690"/>
      <c r="J37" s="690"/>
      <c r="K37" s="690"/>
      <c r="L37" s="690"/>
      <c r="M37" s="690"/>
      <c r="N37" s="690"/>
      <c r="O37" s="690"/>
    </row>
    <row r="38" spans="1:14" s="28" customFormat="1" ht="28.5" customHeight="1">
      <c r="A38" s="83" t="s">
        <v>98</v>
      </c>
      <c r="B38" s="22" t="s">
        <v>99</v>
      </c>
      <c r="C38" s="23">
        <f>C2</f>
        <v>111</v>
      </c>
      <c r="D38" s="24" t="s">
        <v>100</v>
      </c>
      <c r="E38" s="23">
        <f>E2</f>
        <v>3</v>
      </c>
      <c r="F38" s="24" t="s">
        <v>101</v>
      </c>
      <c r="G38" s="23">
        <f>G2</f>
        <v>23</v>
      </c>
      <c r="H38" s="24" t="s">
        <v>102</v>
      </c>
      <c r="I38" s="24" t="s">
        <v>103</v>
      </c>
      <c r="J38" s="24" t="str">
        <f>J2</f>
        <v>三</v>
      </c>
      <c r="K38" s="748" t="str">
        <f>'4二'!K38:L38</f>
        <v> 廠商：定緁</v>
      </c>
      <c r="L38" s="748"/>
      <c r="M38" s="691" t="s">
        <v>142</v>
      </c>
      <c r="N38" s="692"/>
    </row>
    <row r="39" spans="1:14" s="28" customFormat="1" ht="28.5" customHeight="1">
      <c r="A39" s="665" t="s">
        <v>143</v>
      </c>
      <c r="B39" s="676" t="s">
        <v>212</v>
      </c>
      <c r="C39" s="676"/>
      <c r="D39" s="676" t="s">
        <v>144</v>
      </c>
      <c r="E39" s="676"/>
      <c r="F39" s="676"/>
      <c r="G39" s="676" t="s">
        <v>145</v>
      </c>
      <c r="H39" s="676"/>
      <c r="I39" s="676"/>
      <c r="J39" s="675" t="s">
        <v>146</v>
      </c>
      <c r="K39" s="675"/>
      <c r="L39" s="675" t="s">
        <v>147</v>
      </c>
      <c r="M39" s="677" t="s">
        <v>227</v>
      </c>
      <c r="N39" s="680" t="s">
        <v>148</v>
      </c>
    </row>
    <row r="40" spans="1:14" s="28" customFormat="1" ht="28.5" customHeight="1">
      <c r="A40" s="682"/>
      <c r="B40" s="676"/>
      <c r="C40" s="676"/>
      <c r="D40" s="676"/>
      <c r="E40" s="676"/>
      <c r="F40" s="676"/>
      <c r="G40" s="676"/>
      <c r="H40" s="676"/>
      <c r="I40" s="676"/>
      <c r="J40" s="676"/>
      <c r="K40" s="676"/>
      <c r="L40" s="676"/>
      <c r="M40" s="678"/>
      <c r="N40" s="681"/>
    </row>
    <row r="41" spans="1:14" s="28" customFormat="1" ht="28.5" customHeight="1">
      <c r="A41" s="665" t="s">
        <v>149</v>
      </c>
      <c r="B41" s="676"/>
      <c r="C41" s="676"/>
      <c r="D41" s="676"/>
      <c r="E41" s="676"/>
      <c r="F41" s="676"/>
      <c r="G41" s="676"/>
      <c r="H41" s="676"/>
      <c r="I41" s="676"/>
      <c r="J41" s="676"/>
      <c r="K41" s="676"/>
      <c r="L41" s="676"/>
      <c r="M41" s="678"/>
      <c r="N41" s="681"/>
    </row>
    <row r="42" spans="1:14" s="28" customFormat="1" ht="28.5" customHeight="1">
      <c r="A42" s="682"/>
      <c r="B42" s="676"/>
      <c r="C42" s="676"/>
      <c r="D42" s="676"/>
      <c r="E42" s="676"/>
      <c r="F42" s="676"/>
      <c r="G42" s="676"/>
      <c r="H42" s="676"/>
      <c r="I42" s="676"/>
      <c r="J42" s="676"/>
      <c r="K42" s="676"/>
      <c r="L42" s="676"/>
      <c r="M42" s="679"/>
      <c r="N42" s="681"/>
    </row>
    <row r="43" spans="1:14" s="28" customFormat="1" ht="26.25" customHeight="1">
      <c r="A43" s="248" t="s">
        <v>396</v>
      </c>
      <c r="B43" s="674"/>
      <c r="C43" s="674"/>
      <c r="D43" s="743"/>
      <c r="E43" s="674"/>
      <c r="F43" s="674"/>
      <c r="G43" s="674"/>
      <c r="H43" s="674"/>
      <c r="I43" s="674"/>
      <c r="J43" s="674"/>
      <c r="K43" s="674"/>
      <c r="L43" s="258"/>
      <c r="M43" s="258"/>
      <c r="N43" s="265"/>
    </row>
    <row r="44" spans="1:14" s="28" customFormat="1" ht="26.25" customHeight="1">
      <c r="A44" s="248" t="s">
        <v>402</v>
      </c>
      <c r="B44" s="674"/>
      <c r="C44" s="674"/>
      <c r="D44" s="674"/>
      <c r="E44" s="674"/>
      <c r="F44" s="674"/>
      <c r="G44" s="674"/>
      <c r="H44" s="674"/>
      <c r="I44" s="674"/>
      <c r="J44" s="674"/>
      <c r="K44" s="674"/>
      <c r="L44" s="258"/>
      <c r="M44" s="258"/>
      <c r="N44" s="265"/>
    </row>
    <row r="45" spans="1:14" s="28" customFormat="1" ht="26.25" customHeight="1">
      <c r="A45" s="248" t="s">
        <v>271</v>
      </c>
      <c r="B45" s="742"/>
      <c r="C45" s="742"/>
      <c r="D45" s="741"/>
      <c r="E45" s="742"/>
      <c r="F45" s="742"/>
      <c r="G45" s="674"/>
      <c r="H45" s="674"/>
      <c r="I45" s="674"/>
      <c r="J45" s="674"/>
      <c r="K45" s="674"/>
      <c r="L45" s="258"/>
      <c r="M45" s="258"/>
      <c r="N45" s="265"/>
    </row>
    <row r="46" spans="1:14" s="28" customFormat="1" ht="26.25" customHeight="1">
      <c r="A46" s="248" t="s">
        <v>395</v>
      </c>
      <c r="B46" s="674"/>
      <c r="C46" s="674"/>
      <c r="D46" s="674"/>
      <c r="E46" s="674"/>
      <c r="F46" s="674"/>
      <c r="G46" s="674"/>
      <c r="H46" s="674"/>
      <c r="I46" s="674"/>
      <c r="J46" s="674"/>
      <c r="K46" s="674"/>
      <c r="L46" s="258"/>
      <c r="M46" s="258"/>
      <c r="N46" s="265"/>
    </row>
    <row r="47" spans="1:14" s="28" customFormat="1" ht="26.25" customHeight="1">
      <c r="A47" s="248" t="s">
        <v>430</v>
      </c>
      <c r="B47" s="674"/>
      <c r="C47" s="674"/>
      <c r="D47" s="674"/>
      <c r="E47" s="674"/>
      <c r="F47" s="674"/>
      <c r="G47" s="674"/>
      <c r="H47" s="674"/>
      <c r="I47" s="674"/>
      <c r="J47" s="674"/>
      <c r="K47" s="674"/>
      <c r="L47" s="258"/>
      <c r="M47" s="258"/>
      <c r="N47" s="265"/>
    </row>
    <row r="48" spans="1:14" s="28" customFormat="1" ht="26.25" customHeight="1">
      <c r="A48" s="248" t="s">
        <v>409</v>
      </c>
      <c r="B48" s="674"/>
      <c r="C48" s="674"/>
      <c r="D48" s="674"/>
      <c r="E48" s="674"/>
      <c r="F48" s="674"/>
      <c r="G48" s="674"/>
      <c r="H48" s="674"/>
      <c r="I48" s="674"/>
      <c r="J48" s="674"/>
      <c r="K48" s="674"/>
      <c r="L48" s="258"/>
      <c r="M48" s="258"/>
      <c r="N48" s="265"/>
    </row>
    <row r="49" spans="1:14" ht="26.25" customHeight="1">
      <c r="A49" s="284" t="s">
        <v>450</v>
      </c>
      <c r="B49" s="674"/>
      <c r="C49" s="674"/>
      <c r="D49" s="743"/>
      <c r="E49" s="674"/>
      <c r="F49" s="674"/>
      <c r="G49" s="674"/>
      <c r="H49" s="674"/>
      <c r="I49" s="674"/>
      <c r="J49" s="674"/>
      <c r="K49" s="674"/>
      <c r="L49" s="258"/>
      <c r="M49" s="258"/>
      <c r="N49" s="265"/>
    </row>
    <row r="50" spans="1:14" s="28" customFormat="1" ht="26.25" customHeight="1">
      <c r="A50" s="285" t="s">
        <v>260</v>
      </c>
      <c r="B50" s="674"/>
      <c r="C50" s="674"/>
      <c r="D50" s="674"/>
      <c r="E50" s="674"/>
      <c r="F50" s="674"/>
      <c r="G50" s="674"/>
      <c r="H50" s="674"/>
      <c r="I50" s="674"/>
      <c r="J50" s="674"/>
      <c r="K50" s="674"/>
      <c r="L50" s="258"/>
      <c r="M50" s="258"/>
      <c r="N50" s="265"/>
    </row>
    <row r="51" spans="1:14" s="28" customFormat="1" ht="26.25" customHeight="1">
      <c r="A51" s="246" t="s">
        <v>220</v>
      </c>
      <c r="B51" s="674"/>
      <c r="C51" s="674"/>
      <c r="D51" s="674"/>
      <c r="E51" s="674"/>
      <c r="F51" s="674"/>
      <c r="G51" s="674"/>
      <c r="H51" s="674"/>
      <c r="I51" s="674"/>
      <c r="J51" s="674"/>
      <c r="K51" s="674"/>
      <c r="L51" s="258"/>
      <c r="M51" s="258"/>
      <c r="N51" s="265"/>
    </row>
    <row r="52" spans="1:14" s="28" customFormat="1" ht="26.25" customHeight="1">
      <c r="A52" s="246" t="s">
        <v>417</v>
      </c>
      <c r="B52" s="674"/>
      <c r="C52" s="674"/>
      <c r="D52" s="674"/>
      <c r="E52" s="674"/>
      <c r="F52" s="674"/>
      <c r="G52" s="674"/>
      <c r="H52" s="674"/>
      <c r="I52" s="674"/>
      <c r="J52" s="674"/>
      <c r="K52" s="674"/>
      <c r="L52" s="258"/>
      <c r="M52" s="258"/>
      <c r="N52" s="265"/>
    </row>
    <row r="53" spans="1:14" ht="26.25" customHeight="1">
      <c r="A53" s="248" t="s">
        <v>409</v>
      </c>
      <c r="B53" s="674"/>
      <c r="C53" s="674"/>
      <c r="D53" s="743"/>
      <c r="E53" s="674"/>
      <c r="F53" s="674"/>
      <c r="G53" s="674"/>
      <c r="H53" s="674"/>
      <c r="I53" s="674"/>
      <c r="J53" s="674"/>
      <c r="K53" s="674"/>
      <c r="L53" s="258"/>
      <c r="M53" s="258"/>
      <c r="N53" s="265"/>
    </row>
    <row r="54" spans="1:14" s="28" customFormat="1" ht="26.25" customHeight="1">
      <c r="A54" s="248" t="s">
        <v>459</v>
      </c>
      <c r="B54" s="674"/>
      <c r="C54" s="674"/>
      <c r="D54" s="743"/>
      <c r="E54" s="674"/>
      <c r="F54" s="674"/>
      <c r="G54" s="674"/>
      <c r="H54" s="674"/>
      <c r="I54" s="674"/>
      <c r="J54" s="674"/>
      <c r="K54" s="674"/>
      <c r="L54" s="258"/>
      <c r="M54" s="258"/>
      <c r="N54" s="265"/>
    </row>
    <row r="55" spans="1:14" s="28" customFormat="1" ht="26.25" customHeight="1">
      <c r="A55" s="248" t="s">
        <v>428</v>
      </c>
      <c r="B55" s="674"/>
      <c r="C55" s="674"/>
      <c r="D55" s="674"/>
      <c r="E55" s="674"/>
      <c r="F55" s="674"/>
      <c r="G55" s="674"/>
      <c r="H55" s="674"/>
      <c r="I55" s="674"/>
      <c r="J55" s="674"/>
      <c r="K55" s="674"/>
      <c r="L55" s="258"/>
      <c r="M55" s="258"/>
      <c r="N55" s="265"/>
    </row>
    <row r="56" spans="1:14" s="28" customFormat="1" ht="26.25" customHeight="1">
      <c r="A56" s="246" t="s">
        <v>454</v>
      </c>
      <c r="B56" s="674"/>
      <c r="C56" s="674"/>
      <c r="D56" s="674"/>
      <c r="E56" s="674"/>
      <c r="F56" s="674"/>
      <c r="G56" s="674"/>
      <c r="H56" s="674"/>
      <c r="I56" s="674"/>
      <c r="J56" s="674"/>
      <c r="K56" s="674"/>
      <c r="L56" s="258"/>
      <c r="M56" s="258"/>
      <c r="N56" s="265"/>
    </row>
    <row r="57" spans="1:14" s="28" customFormat="1" ht="26.25" customHeight="1">
      <c r="A57" s="246" t="s">
        <v>397</v>
      </c>
      <c r="B57" s="674"/>
      <c r="C57" s="674"/>
      <c r="D57" s="674"/>
      <c r="E57" s="674"/>
      <c r="F57" s="674"/>
      <c r="G57" s="674"/>
      <c r="H57" s="674"/>
      <c r="I57" s="674"/>
      <c r="J57" s="674"/>
      <c r="K57" s="674"/>
      <c r="L57" s="258"/>
      <c r="M57" s="258"/>
      <c r="N57" s="265"/>
    </row>
    <row r="58" spans="1:14" s="28" customFormat="1" ht="26.25" customHeight="1">
      <c r="A58" s="246" t="s">
        <v>457</v>
      </c>
      <c r="B58" s="755"/>
      <c r="C58" s="755"/>
      <c r="D58" s="755"/>
      <c r="E58" s="755"/>
      <c r="F58" s="755"/>
      <c r="G58" s="755"/>
      <c r="H58" s="755"/>
      <c r="I58" s="755"/>
      <c r="J58" s="755"/>
      <c r="K58" s="755"/>
      <c r="L58" s="266"/>
      <c r="M58" s="266"/>
      <c r="N58" s="265"/>
    </row>
    <row r="59" spans="1:14" s="28" customFormat="1" ht="26.25" customHeight="1">
      <c r="A59" s="302" t="s">
        <v>467</v>
      </c>
      <c r="B59" s="755"/>
      <c r="C59" s="755"/>
      <c r="D59" s="755"/>
      <c r="E59" s="755"/>
      <c r="F59" s="755"/>
      <c r="G59" s="755"/>
      <c r="H59" s="755"/>
      <c r="I59" s="755"/>
      <c r="J59" s="755"/>
      <c r="K59" s="755"/>
      <c r="L59" s="266"/>
      <c r="M59" s="266"/>
      <c r="N59" s="265"/>
    </row>
    <row r="60" spans="1:14" s="28" customFormat="1" ht="26.25" customHeight="1">
      <c r="A60" s="246" t="s">
        <v>254</v>
      </c>
      <c r="B60" s="755"/>
      <c r="C60" s="755"/>
      <c r="D60" s="755"/>
      <c r="E60" s="755"/>
      <c r="F60" s="755"/>
      <c r="G60" s="755"/>
      <c r="H60" s="755"/>
      <c r="I60" s="755"/>
      <c r="J60" s="755"/>
      <c r="K60" s="755"/>
      <c r="L60" s="266"/>
      <c r="M60" s="266"/>
      <c r="N60" s="265"/>
    </row>
    <row r="61" spans="1:14" s="28" customFormat="1" ht="26.25" customHeight="1">
      <c r="A61" s="286"/>
      <c r="B61" s="755"/>
      <c r="C61" s="755"/>
      <c r="D61" s="755"/>
      <c r="E61" s="755"/>
      <c r="F61" s="755"/>
      <c r="G61" s="755"/>
      <c r="H61" s="755"/>
      <c r="I61" s="755"/>
      <c r="J61" s="755"/>
      <c r="K61" s="755"/>
      <c r="L61" s="266"/>
      <c r="M61" s="266"/>
      <c r="N61" s="265"/>
    </row>
    <row r="62" spans="1:14" ht="26.25" customHeight="1">
      <c r="A62" s="107"/>
      <c r="B62" s="755"/>
      <c r="C62" s="755"/>
      <c r="D62" s="755"/>
      <c r="E62" s="755"/>
      <c r="F62" s="755"/>
      <c r="G62" s="755"/>
      <c r="H62" s="755"/>
      <c r="I62" s="755"/>
      <c r="J62" s="755"/>
      <c r="K62" s="755"/>
      <c r="L62" s="266"/>
      <c r="M62" s="266"/>
      <c r="N62" s="265"/>
    </row>
    <row r="63" spans="1:14" ht="26.25" customHeight="1">
      <c r="A63" s="106"/>
      <c r="B63" s="750"/>
      <c r="C63" s="750"/>
      <c r="D63" s="750"/>
      <c r="E63" s="750"/>
      <c r="F63" s="750"/>
      <c r="G63" s="750"/>
      <c r="H63" s="750"/>
      <c r="I63" s="750"/>
      <c r="J63" s="750"/>
      <c r="K63" s="750"/>
      <c r="L63" s="84"/>
      <c r="M63" s="84"/>
      <c r="N63" s="85"/>
    </row>
    <row r="64" spans="1:14" ht="26.25" customHeight="1">
      <c r="A64" s="665" t="s">
        <v>94</v>
      </c>
      <c r="B64" s="668" t="s">
        <v>150</v>
      </c>
      <c r="C64" s="668"/>
      <c r="D64" s="668"/>
      <c r="E64" s="668"/>
      <c r="F64" s="668"/>
      <c r="G64" s="668"/>
      <c r="H64" s="668"/>
      <c r="I64" s="668"/>
      <c r="J64" s="668"/>
      <c r="K64" s="668"/>
      <c r="L64" s="668"/>
      <c r="M64" s="668"/>
      <c r="N64" s="669"/>
    </row>
    <row r="65" spans="1:14" ht="26.25" customHeight="1">
      <c r="A65" s="666"/>
      <c r="B65" s="670" t="s">
        <v>151</v>
      </c>
      <c r="C65" s="670"/>
      <c r="D65" s="670"/>
      <c r="E65" s="670"/>
      <c r="F65" s="670"/>
      <c r="G65" s="670"/>
      <c r="H65" s="670"/>
      <c r="I65" s="670"/>
      <c r="J65" s="670"/>
      <c r="K65" s="670"/>
      <c r="L65" s="670"/>
      <c r="M65" s="670"/>
      <c r="N65" s="671"/>
    </row>
    <row r="66" spans="1:14" ht="26.25" customHeight="1" thickBot="1">
      <c r="A66" s="667"/>
      <c r="B66" s="672" t="s">
        <v>152</v>
      </c>
      <c r="C66" s="672"/>
      <c r="D66" s="672"/>
      <c r="E66" s="672"/>
      <c r="F66" s="672"/>
      <c r="G66" s="672"/>
      <c r="H66" s="672"/>
      <c r="I66" s="672"/>
      <c r="J66" s="672"/>
      <c r="K66" s="672"/>
      <c r="L66" s="672"/>
      <c r="M66" s="672"/>
      <c r="N66" s="673"/>
    </row>
    <row r="67" spans="1:15" s="28" customFormat="1" ht="24" customHeight="1">
      <c r="A67" s="81" t="s">
        <v>141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</sheetData>
  <sheetProtection/>
  <mergeCells count="149">
    <mergeCell ref="B4:K4"/>
    <mergeCell ref="B5:C5"/>
    <mergeCell ref="D5:F5"/>
    <mergeCell ref="G5:I5"/>
    <mergeCell ref="J5:K5"/>
    <mergeCell ref="A1:O1"/>
    <mergeCell ref="L2:N2"/>
    <mergeCell ref="B3:D3"/>
    <mergeCell ref="E3:F3"/>
    <mergeCell ref="B7:C7"/>
    <mergeCell ref="D7:F7"/>
    <mergeCell ref="G7:I7"/>
    <mergeCell ref="J7:K7"/>
    <mergeCell ref="B6:C6"/>
    <mergeCell ref="D6:F6"/>
    <mergeCell ref="G6:I6"/>
    <mergeCell ref="J6:K6"/>
    <mergeCell ref="L8:N8"/>
    <mergeCell ref="B9:C9"/>
    <mergeCell ref="D9:F9"/>
    <mergeCell ref="G9:I9"/>
    <mergeCell ref="J9:K9"/>
    <mergeCell ref="L9:N9"/>
    <mergeCell ref="B8:C8"/>
    <mergeCell ref="D8:F8"/>
    <mergeCell ref="G8:I8"/>
    <mergeCell ref="J8:K8"/>
    <mergeCell ref="L13:N13"/>
    <mergeCell ref="A14:D14"/>
    <mergeCell ref="E14:K14"/>
    <mergeCell ref="L14:N14"/>
    <mergeCell ref="A10:K10"/>
    <mergeCell ref="L10:N10"/>
    <mergeCell ref="L11:N11"/>
    <mergeCell ref="L12:N12"/>
    <mergeCell ref="J25:K25"/>
    <mergeCell ref="L26:N26"/>
    <mergeCell ref="L27:N27"/>
    <mergeCell ref="L28:N28"/>
    <mergeCell ref="A15:D15"/>
    <mergeCell ref="E15:K15"/>
    <mergeCell ref="L15:N15"/>
    <mergeCell ref="L16:N16"/>
    <mergeCell ref="L33:N33"/>
    <mergeCell ref="L34:N34"/>
    <mergeCell ref="A37:O37"/>
    <mergeCell ref="K38:L38"/>
    <mergeCell ref="M38:N38"/>
    <mergeCell ref="L29:N29"/>
    <mergeCell ref="L30:N30"/>
    <mergeCell ref="L31:N31"/>
    <mergeCell ref="L32:N32"/>
    <mergeCell ref="J39:K42"/>
    <mergeCell ref="L39:L42"/>
    <mergeCell ref="M39:M42"/>
    <mergeCell ref="N39:N42"/>
    <mergeCell ref="A39:A40"/>
    <mergeCell ref="B39:C42"/>
    <mergeCell ref="D39:F42"/>
    <mergeCell ref="G39:I42"/>
    <mergeCell ref="A41:A42"/>
    <mergeCell ref="B44:C44"/>
    <mergeCell ref="D44:F44"/>
    <mergeCell ref="G44:I44"/>
    <mergeCell ref="J44:K44"/>
    <mergeCell ref="B43:C43"/>
    <mergeCell ref="D43:F43"/>
    <mergeCell ref="G43:I43"/>
    <mergeCell ref="J43:K43"/>
    <mergeCell ref="B46:C46"/>
    <mergeCell ref="D46:F46"/>
    <mergeCell ref="G46:I46"/>
    <mergeCell ref="J46:K46"/>
    <mergeCell ref="B45:C45"/>
    <mergeCell ref="D45:F45"/>
    <mergeCell ref="G45:I45"/>
    <mergeCell ref="J45:K45"/>
    <mergeCell ref="B48:C48"/>
    <mergeCell ref="D48:F48"/>
    <mergeCell ref="G48:I48"/>
    <mergeCell ref="J48:K48"/>
    <mergeCell ref="B47:C47"/>
    <mergeCell ref="D47:F47"/>
    <mergeCell ref="G47:I47"/>
    <mergeCell ref="J47:K47"/>
    <mergeCell ref="B50:C50"/>
    <mergeCell ref="D50:F50"/>
    <mergeCell ref="G50:I50"/>
    <mergeCell ref="J50:K50"/>
    <mergeCell ref="B49:C49"/>
    <mergeCell ref="D49:F49"/>
    <mergeCell ref="G49:I49"/>
    <mergeCell ref="J49:K49"/>
    <mergeCell ref="B52:C52"/>
    <mergeCell ref="D52:F52"/>
    <mergeCell ref="G52:I52"/>
    <mergeCell ref="J52:K52"/>
    <mergeCell ref="B51:C51"/>
    <mergeCell ref="D51:F51"/>
    <mergeCell ref="G51:I51"/>
    <mergeCell ref="J51:K51"/>
    <mergeCell ref="B54:C54"/>
    <mergeCell ref="D54:F54"/>
    <mergeCell ref="G54:I54"/>
    <mergeCell ref="J54:K54"/>
    <mergeCell ref="B53:C53"/>
    <mergeCell ref="D53:F53"/>
    <mergeCell ref="G53:I53"/>
    <mergeCell ref="J53:K53"/>
    <mergeCell ref="B56:C56"/>
    <mergeCell ref="D56:F56"/>
    <mergeCell ref="G56:I56"/>
    <mergeCell ref="J56:K56"/>
    <mergeCell ref="B55:C55"/>
    <mergeCell ref="D55:F55"/>
    <mergeCell ref="G55:I55"/>
    <mergeCell ref="J55:K55"/>
    <mergeCell ref="B58:C58"/>
    <mergeCell ref="D58:F58"/>
    <mergeCell ref="G58:I58"/>
    <mergeCell ref="J58:K58"/>
    <mergeCell ref="B57:C57"/>
    <mergeCell ref="D57:F57"/>
    <mergeCell ref="G57:I57"/>
    <mergeCell ref="J57:K57"/>
    <mergeCell ref="B62:C62"/>
    <mergeCell ref="D62:F62"/>
    <mergeCell ref="G62:I62"/>
    <mergeCell ref="J62:K62"/>
    <mergeCell ref="B61:C61"/>
    <mergeCell ref="D61:F61"/>
    <mergeCell ref="G61:I61"/>
    <mergeCell ref="J61:K61"/>
    <mergeCell ref="A64:A66"/>
    <mergeCell ref="B64:N64"/>
    <mergeCell ref="B65:N65"/>
    <mergeCell ref="B66:N66"/>
    <mergeCell ref="B63:C63"/>
    <mergeCell ref="D63:F63"/>
    <mergeCell ref="G63:I63"/>
    <mergeCell ref="J63:K63"/>
    <mergeCell ref="B60:C60"/>
    <mergeCell ref="D60:F60"/>
    <mergeCell ref="G60:I60"/>
    <mergeCell ref="J60:K60"/>
    <mergeCell ref="B59:C59"/>
    <mergeCell ref="D59:F59"/>
    <mergeCell ref="G59:I59"/>
    <mergeCell ref="J59:K59"/>
  </mergeCells>
  <printOptions/>
  <pageMargins left="0.24" right="0.22" top="0.19" bottom="0.26" header="0.29" footer="0.26"/>
  <pageSetup horizontalDpi="600" verticalDpi="600" orientation="portrait" paperSize="9" scale="99" r:id="rId3"/>
  <rowBreaks count="1" manualBreakCount="1">
    <brk id="36" max="255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5"/>
  <sheetViews>
    <sheetView view="pageBreakPreview" zoomScale="80" zoomScaleSheetLayoutView="80" zoomScalePageLayoutView="0" workbookViewId="0" topLeftCell="A26">
      <selection activeCell="A38" sqref="A38:N64"/>
    </sheetView>
  </sheetViews>
  <sheetFormatPr defaultColWidth="9.00390625" defaultRowHeight="16.5"/>
  <cols>
    <col min="1" max="1" width="13.50390625" style="20" customWidth="1"/>
    <col min="2" max="2" width="5.875" style="20" customWidth="1"/>
    <col min="3" max="3" width="6.25390625" style="20" customWidth="1"/>
    <col min="4" max="4" width="4.00390625" style="20" customWidth="1"/>
    <col min="5" max="5" width="4.25390625" style="20" customWidth="1"/>
    <col min="6" max="6" width="4.375" style="20" customWidth="1"/>
    <col min="7" max="8" width="4.00390625" style="20" customWidth="1"/>
    <col min="9" max="9" width="5.375" style="20" customWidth="1"/>
    <col min="10" max="10" width="3.125" style="20" customWidth="1"/>
    <col min="11" max="11" width="9.875" style="20" customWidth="1"/>
    <col min="12" max="12" width="11.875" style="20" customWidth="1"/>
    <col min="13" max="13" width="11.75390625" style="20" customWidth="1"/>
    <col min="14" max="14" width="10.625" style="20" customWidth="1"/>
    <col min="15" max="15" width="0.12890625" style="20" hidden="1" customWidth="1"/>
    <col min="16" max="16384" width="9.00390625" style="20" customWidth="1"/>
  </cols>
  <sheetData>
    <row r="1" spans="1:15" ht="33.75" customHeight="1" thickBot="1">
      <c r="A1" s="689" t="s">
        <v>215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</row>
    <row r="2" spans="1:16" s="28" customFormat="1" ht="24" customHeight="1">
      <c r="A2" s="21" t="s">
        <v>156</v>
      </c>
      <c r="B2" s="22" t="s">
        <v>157</v>
      </c>
      <c r="C2" s="23">
        <f>'4三'!C2</f>
        <v>111</v>
      </c>
      <c r="D2" s="24" t="s">
        <v>158</v>
      </c>
      <c r="E2" s="23">
        <f>'4三'!E2</f>
        <v>3</v>
      </c>
      <c r="F2" s="24" t="s">
        <v>40</v>
      </c>
      <c r="G2" s="23">
        <f>'4三'!G2+1</f>
        <v>24</v>
      </c>
      <c r="H2" s="24" t="s">
        <v>41</v>
      </c>
      <c r="I2" s="24" t="s">
        <v>42</v>
      </c>
      <c r="J2" s="24" t="s">
        <v>159</v>
      </c>
      <c r="K2" s="25" t="s">
        <v>160</v>
      </c>
      <c r="L2" s="704" t="s">
        <v>45</v>
      </c>
      <c r="M2" s="705"/>
      <c r="N2" s="706"/>
      <c r="O2" s="26"/>
      <c r="P2" s="27"/>
    </row>
    <row r="3" spans="1:15" s="28" customFormat="1" ht="24" customHeight="1" thickBot="1">
      <c r="A3" s="29" t="s">
        <v>46</v>
      </c>
      <c r="B3" s="737" t="s">
        <v>47</v>
      </c>
      <c r="C3" s="694"/>
      <c r="D3" s="694"/>
      <c r="E3" s="738">
        <f>'4三'!E3:F3</f>
        <v>1450</v>
      </c>
      <c r="F3" s="738"/>
      <c r="G3" s="30" t="s">
        <v>48</v>
      </c>
      <c r="H3" s="31"/>
      <c r="I3" s="31"/>
      <c r="J3" s="31"/>
      <c r="K3" s="32"/>
      <c r="L3" s="33" t="s">
        <v>49</v>
      </c>
      <c r="M3" s="34" t="s">
        <v>50</v>
      </c>
      <c r="N3" s="35"/>
      <c r="O3" s="36"/>
    </row>
    <row r="4" spans="1:15" s="28" customFormat="1" ht="24" customHeight="1">
      <c r="A4" s="100" t="str">
        <f>'3月總表'!D22</f>
        <v>玉米飯</v>
      </c>
      <c r="B4" s="732" t="s">
        <v>51</v>
      </c>
      <c r="C4" s="733"/>
      <c r="D4" s="733"/>
      <c r="E4" s="733"/>
      <c r="F4" s="733"/>
      <c r="G4" s="733"/>
      <c r="H4" s="733"/>
      <c r="I4" s="733"/>
      <c r="J4" s="733"/>
      <c r="K4" s="734"/>
      <c r="L4" s="88" t="s">
        <v>52</v>
      </c>
      <c r="M4" s="34" t="s">
        <v>53</v>
      </c>
      <c r="N4" s="35"/>
      <c r="O4" s="36"/>
    </row>
    <row r="5" spans="1:15" s="28" customFormat="1" ht="24" customHeight="1">
      <c r="A5" s="101" t="str">
        <f>'3月總表'!D23</f>
        <v>照燒豆腐</v>
      </c>
      <c r="B5" s="729" t="s">
        <v>282</v>
      </c>
      <c r="C5" s="727"/>
      <c r="D5" s="735" t="s">
        <v>54</v>
      </c>
      <c r="E5" s="736"/>
      <c r="F5" s="736"/>
      <c r="G5" s="729" t="s">
        <v>55</v>
      </c>
      <c r="H5" s="727"/>
      <c r="I5" s="727"/>
      <c r="J5" s="729" t="s">
        <v>56</v>
      </c>
      <c r="K5" s="728"/>
      <c r="L5" s="88" t="s">
        <v>57</v>
      </c>
      <c r="M5" s="34" t="s">
        <v>58</v>
      </c>
      <c r="N5" s="35"/>
      <c r="O5" s="36"/>
    </row>
    <row r="6" spans="1:15" s="28" customFormat="1" ht="24" customHeight="1">
      <c r="A6" s="101" t="str">
        <f>'3月總表'!D24</f>
        <v>番茄炒蛋</v>
      </c>
      <c r="B6" s="727">
        <f>'第四周'!X31</f>
        <v>5.2</v>
      </c>
      <c r="C6" s="727"/>
      <c r="D6" s="727">
        <f>'第四周'!X32</f>
        <v>2</v>
      </c>
      <c r="E6" s="727"/>
      <c r="F6" s="727"/>
      <c r="G6" s="727">
        <f>'第四周'!X33</f>
        <v>1.2</v>
      </c>
      <c r="H6" s="727"/>
      <c r="I6" s="727"/>
      <c r="J6" s="727">
        <f>'第四周'!X34</f>
        <v>2.5</v>
      </c>
      <c r="K6" s="728"/>
      <c r="L6" s="88" t="s">
        <v>59</v>
      </c>
      <c r="M6" s="34" t="s">
        <v>60</v>
      </c>
      <c r="N6" s="35"/>
      <c r="O6" s="36"/>
    </row>
    <row r="7" spans="1:15" s="28" customFormat="1" ht="24" customHeight="1">
      <c r="A7" s="101" t="str">
        <f>'3月總表'!D25</f>
        <v>有機青菜</v>
      </c>
      <c r="B7" s="729" t="s">
        <v>61</v>
      </c>
      <c r="C7" s="727"/>
      <c r="D7" s="729" t="s">
        <v>62</v>
      </c>
      <c r="E7" s="727"/>
      <c r="F7" s="727"/>
      <c r="G7" s="729" t="s">
        <v>63</v>
      </c>
      <c r="H7" s="727"/>
      <c r="I7" s="727"/>
      <c r="J7" s="730" t="s">
        <v>64</v>
      </c>
      <c r="K7" s="731"/>
      <c r="L7" s="88" t="s">
        <v>65</v>
      </c>
      <c r="M7" s="39" t="s">
        <v>66</v>
      </c>
      <c r="N7" s="40"/>
      <c r="O7" s="36"/>
    </row>
    <row r="8" spans="1:15" s="28" customFormat="1" ht="24" customHeight="1">
      <c r="A8" s="289" t="str">
        <f>'3月總表'!D26</f>
        <v>紅豆紫米湯牛奶</v>
      </c>
      <c r="B8" s="727">
        <f>'第四周'!X35</f>
        <v>0.3</v>
      </c>
      <c r="C8" s="727"/>
      <c r="D8" s="727"/>
      <c r="E8" s="727"/>
      <c r="F8" s="727"/>
      <c r="G8" s="727"/>
      <c r="H8" s="727"/>
      <c r="I8" s="727"/>
      <c r="J8" s="727">
        <f>B6*70+D6*75+G6*25+J6*45+B8*60+D8*120+G8*150</f>
        <v>674.5</v>
      </c>
      <c r="K8" s="728"/>
      <c r="L8" s="684"/>
      <c r="M8" s="684"/>
      <c r="N8" s="685"/>
      <c r="O8" s="36"/>
    </row>
    <row r="9" spans="1:15" s="28" customFormat="1" ht="24" customHeight="1" thickBot="1">
      <c r="A9" s="90"/>
      <c r="B9" s="723"/>
      <c r="C9" s="723"/>
      <c r="D9" s="723"/>
      <c r="E9" s="723"/>
      <c r="F9" s="723"/>
      <c r="G9" s="723"/>
      <c r="H9" s="723"/>
      <c r="I9" s="723"/>
      <c r="J9" s="723"/>
      <c r="K9" s="724"/>
      <c r="L9" s="725"/>
      <c r="M9" s="725"/>
      <c r="N9" s="726"/>
      <c r="O9" s="42"/>
    </row>
    <row r="10" spans="1:15" s="28" customFormat="1" ht="24" customHeight="1">
      <c r="A10" s="717" t="s">
        <v>161</v>
      </c>
      <c r="B10" s="718"/>
      <c r="C10" s="718"/>
      <c r="D10" s="718"/>
      <c r="E10" s="718"/>
      <c r="F10" s="718"/>
      <c r="G10" s="718"/>
      <c r="H10" s="718"/>
      <c r="I10" s="718"/>
      <c r="J10" s="718"/>
      <c r="K10" s="719"/>
      <c r="L10" s="704" t="s">
        <v>162</v>
      </c>
      <c r="M10" s="705"/>
      <c r="N10" s="706"/>
      <c r="O10" s="36"/>
    </row>
    <row r="11" spans="1:15" s="28" customFormat="1" ht="24" customHeight="1">
      <c r="A11" s="43" t="s">
        <v>163</v>
      </c>
      <c r="B11" s="44"/>
      <c r="C11" s="44"/>
      <c r="D11" s="44"/>
      <c r="E11" s="44"/>
      <c r="F11" s="44"/>
      <c r="G11" s="44"/>
      <c r="H11" s="44"/>
      <c r="I11" s="44"/>
      <c r="J11" s="44"/>
      <c r="K11" s="45"/>
      <c r="L11" s="720"/>
      <c r="M11" s="721"/>
      <c r="N11" s="722"/>
      <c r="O11" s="36"/>
    </row>
    <row r="12" spans="1:15" s="28" customFormat="1" ht="24" customHeight="1">
      <c r="A12" s="46" t="s">
        <v>164</v>
      </c>
      <c r="B12" s="47"/>
      <c r="C12" s="47"/>
      <c r="D12" s="47"/>
      <c r="E12" s="47"/>
      <c r="F12" s="47"/>
      <c r="G12" s="47"/>
      <c r="H12" s="47"/>
      <c r="I12" s="47"/>
      <c r="J12" s="47"/>
      <c r="K12" s="48"/>
      <c r="L12" s="712"/>
      <c r="M12" s="713"/>
      <c r="N12" s="714"/>
      <c r="O12" s="36"/>
    </row>
    <row r="13" spans="1:15" s="28" customFormat="1" ht="24" customHeight="1">
      <c r="A13" s="46" t="s">
        <v>165</v>
      </c>
      <c r="B13" s="47"/>
      <c r="C13" s="47"/>
      <c r="D13" s="47"/>
      <c r="E13" s="47"/>
      <c r="F13" s="47"/>
      <c r="G13" s="47"/>
      <c r="H13" s="47"/>
      <c r="I13" s="47"/>
      <c r="J13" s="47"/>
      <c r="K13" s="48"/>
      <c r="L13" s="712"/>
      <c r="M13" s="713"/>
      <c r="N13" s="714"/>
      <c r="O13" s="36"/>
    </row>
    <row r="14" spans="1:15" s="28" customFormat="1" ht="24" customHeight="1">
      <c r="A14" s="715" t="s">
        <v>166</v>
      </c>
      <c r="B14" s="708"/>
      <c r="C14" s="708"/>
      <c r="D14" s="709"/>
      <c r="E14" s="716" t="s">
        <v>73</v>
      </c>
      <c r="F14" s="708"/>
      <c r="G14" s="708"/>
      <c r="H14" s="708"/>
      <c r="I14" s="708"/>
      <c r="J14" s="708"/>
      <c r="K14" s="711"/>
      <c r="L14" s="712"/>
      <c r="M14" s="713"/>
      <c r="N14" s="714"/>
      <c r="O14" s="49"/>
    </row>
    <row r="15" spans="1:15" s="28" customFormat="1" ht="24" customHeight="1">
      <c r="A15" s="707"/>
      <c r="B15" s="708"/>
      <c r="C15" s="708"/>
      <c r="D15" s="709"/>
      <c r="E15" s="710"/>
      <c r="F15" s="708"/>
      <c r="G15" s="708"/>
      <c r="H15" s="708"/>
      <c r="I15" s="708"/>
      <c r="J15" s="708"/>
      <c r="K15" s="711"/>
      <c r="L15" s="712"/>
      <c r="M15" s="713"/>
      <c r="N15" s="714"/>
      <c r="O15" s="50"/>
    </row>
    <row r="16" spans="1:15" s="28" customFormat="1" ht="24" customHeight="1">
      <c r="A16" s="46" t="s">
        <v>167</v>
      </c>
      <c r="B16" s="51"/>
      <c r="C16" s="51"/>
      <c r="D16" s="51"/>
      <c r="E16" s="51"/>
      <c r="F16" s="52"/>
      <c r="G16" s="53" t="s">
        <v>75</v>
      </c>
      <c r="H16" s="52"/>
      <c r="I16" s="52"/>
      <c r="J16" s="54"/>
      <c r="K16" s="55"/>
      <c r="L16" s="698"/>
      <c r="M16" s="699"/>
      <c r="N16" s="700"/>
      <c r="O16" s="56"/>
    </row>
    <row r="17" spans="1:15" s="28" customFormat="1" ht="24" customHeight="1">
      <c r="A17" s="46" t="s">
        <v>168</v>
      </c>
      <c r="B17" s="51"/>
      <c r="C17" s="51"/>
      <c r="D17" s="51"/>
      <c r="E17" s="51"/>
      <c r="F17" s="52"/>
      <c r="G17" s="52"/>
      <c r="H17" s="52"/>
      <c r="I17" s="52"/>
      <c r="J17" s="54"/>
      <c r="K17" s="55"/>
      <c r="L17" s="57"/>
      <c r="M17" s="58"/>
      <c r="N17" s="36"/>
      <c r="O17" s="56"/>
    </row>
    <row r="18" spans="1:15" s="28" customFormat="1" ht="24" customHeight="1">
      <c r="A18" s="59"/>
      <c r="B18" s="60"/>
      <c r="C18" s="60"/>
      <c r="D18" s="60"/>
      <c r="E18" s="60"/>
      <c r="F18" s="61"/>
      <c r="G18" s="62"/>
      <c r="H18" s="62"/>
      <c r="I18" s="62"/>
      <c r="J18" s="63"/>
      <c r="K18" s="64"/>
      <c r="L18" s="57"/>
      <c r="M18" s="58"/>
      <c r="N18" s="36"/>
      <c r="O18" s="56"/>
    </row>
    <row r="19" spans="1:15" s="28" customFormat="1" ht="24" customHeight="1">
      <c r="A19" s="59"/>
      <c r="B19" s="65"/>
      <c r="C19" s="65"/>
      <c r="D19" s="65"/>
      <c r="E19" s="65"/>
      <c r="F19" s="62"/>
      <c r="G19" s="62"/>
      <c r="H19" s="62"/>
      <c r="I19" s="62"/>
      <c r="J19" s="63"/>
      <c r="K19" s="64"/>
      <c r="L19" s="57"/>
      <c r="M19" s="58"/>
      <c r="N19" s="36"/>
      <c r="O19" s="56"/>
    </row>
    <row r="20" spans="1:15" s="28" customFormat="1" ht="24" customHeight="1">
      <c r="A20" s="59"/>
      <c r="B20" s="65"/>
      <c r="C20" s="65"/>
      <c r="D20" s="65"/>
      <c r="E20" s="65"/>
      <c r="F20" s="62"/>
      <c r="G20" s="62"/>
      <c r="H20" s="62"/>
      <c r="I20" s="62"/>
      <c r="J20" s="63"/>
      <c r="K20" s="64"/>
      <c r="L20" s="57"/>
      <c r="M20" s="58"/>
      <c r="N20" s="36"/>
      <c r="O20" s="56"/>
    </row>
    <row r="21" spans="1:15" s="28" customFormat="1" ht="24" customHeight="1">
      <c r="A21" s="66"/>
      <c r="B21" s="60"/>
      <c r="C21" s="60"/>
      <c r="D21" s="60"/>
      <c r="E21" s="60"/>
      <c r="F21" s="62"/>
      <c r="G21" s="62"/>
      <c r="H21" s="62"/>
      <c r="I21" s="62"/>
      <c r="J21" s="63"/>
      <c r="K21" s="64"/>
      <c r="L21" s="57"/>
      <c r="M21" s="58"/>
      <c r="N21" s="36"/>
      <c r="O21" s="56"/>
    </row>
    <row r="22" spans="1:15" s="28" customFormat="1" ht="24" customHeight="1">
      <c r="A22" s="66"/>
      <c r="B22" s="60"/>
      <c r="C22" s="60"/>
      <c r="D22" s="60"/>
      <c r="E22" s="60"/>
      <c r="F22" s="62"/>
      <c r="G22" s="62"/>
      <c r="H22" s="62"/>
      <c r="I22" s="62"/>
      <c r="J22" s="63"/>
      <c r="K22" s="64"/>
      <c r="L22" s="57"/>
      <c r="M22" s="58"/>
      <c r="N22" s="36"/>
      <c r="O22" s="56"/>
    </row>
    <row r="23" spans="1:15" s="28" customFormat="1" ht="24" customHeight="1">
      <c r="A23" s="66"/>
      <c r="B23" s="60"/>
      <c r="C23" s="60"/>
      <c r="D23" s="60"/>
      <c r="E23" s="60"/>
      <c r="F23" s="62"/>
      <c r="G23" s="62"/>
      <c r="H23" s="62"/>
      <c r="I23" s="62"/>
      <c r="J23" s="63"/>
      <c r="K23" s="64"/>
      <c r="L23" s="57"/>
      <c r="M23" s="58"/>
      <c r="N23" s="36"/>
      <c r="O23" s="56"/>
    </row>
    <row r="24" spans="1:15" s="28" customFormat="1" ht="24" customHeight="1">
      <c r="A24" s="67"/>
      <c r="B24" s="62"/>
      <c r="C24" s="62"/>
      <c r="D24" s="62"/>
      <c r="E24" s="62"/>
      <c r="F24" s="62"/>
      <c r="G24" s="62"/>
      <c r="H24" s="62"/>
      <c r="I24" s="62"/>
      <c r="J24" s="68"/>
      <c r="K24" s="69"/>
      <c r="L24" s="66"/>
      <c r="M24" s="70"/>
      <c r="N24" s="71"/>
      <c r="O24" s="50"/>
    </row>
    <row r="25" spans="1:15" s="28" customFormat="1" ht="24" customHeight="1">
      <c r="A25" s="67"/>
      <c r="B25" s="72"/>
      <c r="C25" s="72"/>
      <c r="D25" s="72"/>
      <c r="E25" s="72"/>
      <c r="F25" s="72"/>
      <c r="G25" s="72"/>
      <c r="H25" s="72"/>
      <c r="I25" s="72"/>
      <c r="J25" s="696"/>
      <c r="K25" s="697"/>
      <c r="L25" s="73"/>
      <c r="M25" s="74"/>
      <c r="N25" s="56"/>
      <c r="O25" s="56"/>
    </row>
    <row r="26" spans="1:15" s="28" customFormat="1" ht="24" customHeight="1">
      <c r="A26" s="66"/>
      <c r="B26" s="65"/>
      <c r="C26" s="65"/>
      <c r="D26" s="65"/>
      <c r="E26" s="65"/>
      <c r="F26" s="62"/>
      <c r="G26" s="62"/>
      <c r="H26" s="62"/>
      <c r="I26" s="62"/>
      <c r="J26" s="63"/>
      <c r="K26" s="64"/>
      <c r="L26" s="698"/>
      <c r="M26" s="699"/>
      <c r="N26" s="700"/>
      <c r="O26" s="56"/>
    </row>
    <row r="27" spans="1:15" s="28" customFormat="1" ht="24" customHeight="1" thickBot="1">
      <c r="A27" s="66"/>
      <c r="B27" s="60"/>
      <c r="C27" s="60"/>
      <c r="D27" s="60"/>
      <c r="E27" s="60"/>
      <c r="F27" s="62"/>
      <c r="G27" s="62"/>
      <c r="H27" s="62"/>
      <c r="I27" s="62"/>
      <c r="J27" s="63"/>
      <c r="K27" s="64"/>
      <c r="L27" s="701"/>
      <c r="M27" s="702"/>
      <c r="N27" s="703"/>
      <c r="O27" s="56"/>
    </row>
    <row r="28" spans="1:15" s="28" customFormat="1" ht="24" customHeight="1">
      <c r="A28" s="66"/>
      <c r="B28" s="65"/>
      <c r="C28" s="65"/>
      <c r="D28" s="65"/>
      <c r="E28" s="65"/>
      <c r="F28" s="62"/>
      <c r="G28" s="62"/>
      <c r="H28" s="62"/>
      <c r="I28" s="62"/>
      <c r="J28" s="63"/>
      <c r="K28" s="64"/>
      <c r="L28" s="704" t="s">
        <v>77</v>
      </c>
      <c r="M28" s="705"/>
      <c r="N28" s="706"/>
      <c r="O28" s="56"/>
    </row>
    <row r="29" spans="1:15" s="28" customFormat="1" ht="24" customHeight="1">
      <c r="A29" s="66"/>
      <c r="B29" s="60"/>
      <c r="C29" s="60"/>
      <c r="D29" s="60"/>
      <c r="E29" s="60"/>
      <c r="F29" s="62"/>
      <c r="G29" s="62"/>
      <c r="H29" s="62"/>
      <c r="I29" s="62"/>
      <c r="J29" s="63"/>
      <c r="K29" s="64"/>
      <c r="L29" s="693" t="s">
        <v>169</v>
      </c>
      <c r="M29" s="694"/>
      <c r="N29" s="695"/>
      <c r="O29" s="56"/>
    </row>
    <row r="30" spans="1:15" s="28" customFormat="1" ht="24" customHeight="1">
      <c r="A30" s="66"/>
      <c r="B30" s="75"/>
      <c r="C30" s="75"/>
      <c r="D30" s="75"/>
      <c r="E30" s="75"/>
      <c r="F30" s="62"/>
      <c r="G30" s="62"/>
      <c r="H30" s="62"/>
      <c r="I30" s="62"/>
      <c r="J30" s="63"/>
      <c r="K30" s="64"/>
      <c r="L30" s="683" t="s">
        <v>170</v>
      </c>
      <c r="M30" s="684"/>
      <c r="N30" s="685"/>
      <c r="O30" s="56"/>
    </row>
    <row r="31" spans="1:15" s="28" customFormat="1" ht="24" customHeight="1">
      <c r="A31" s="66"/>
      <c r="B31" s="75"/>
      <c r="C31" s="75"/>
      <c r="D31" s="75"/>
      <c r="E31" s="75"/>
      <c r="F31" s="62"/>
      <c r="G31" s="62"/>
      <c r="H31" s="62"/>
      <c r="I31" s="62"/>
      <c r="J31" s="63"/>
      <c r="K31" s="64"/>
      <c r="L31" s="683" t="s">
        <v>171</v>
      </c>
      <c r="M31" s="684"/>
      <c r="N31" s="685"/>
      <c r="O31" s="56"/>
    </row>
    <row r="32" spans="1:15" s="28" customFormat="1" ht="24" customHeight="1">
      <c r="A32" s="66"/>
      <c r="B32" s="75"/>
      <c r="C32" s="75"/>
      <c r="D32" s="75"/>
      <c r="E32" s="75"/>
      <c r="F32" s="62"/>
      <c r="G32" s="62"/>
      <c r="H32" s="62"/>
      <c r="I32" s="62"/>
      <c r="J32" s="63"/>
      <c r="K32" s="64"/>
      <c r="L32" s="683" t="s">
        <v>172</v>
      </c>
      <c r="M32" s="684"/>
      <c r="N32" s="685"/>
      <c r="O32" s="56"/>
    </row>
    <row r="33" spans="1:15" s="28" customFormat="1" ht="24" customHeight="1">
      <c r="A33" s="67"/>
      <c r="B33" s="62"/>
      <c r="C33" s="62"/>
      <c r="D33" s="62"/>
      <c r="E33" s="62"/>
      <c r="F33" s="62"/>
      <c r="G33" s="62"/>
      <c r="H33" s="62"/>
      <c r="I33" s="62"/>
      <c r="J33" s="68"/>
      <c r="K33" s="69"/>
      <c r="L33" s="683" t="s">
        <v>173</v>
      </c>
      <c r="M33" s="684"/>
      <c r="N33" s="685"/>
      <c r="O33" s="50"/>
    </row>
    <row r="34" spans="1:15" s="28" customFormat="1" ht="24" customHeight="1" thickBot="1">
      <c r="A34" s="76"/>
      <c r="B34" s="77"/>
      <c r="C34" s="77"/>
      <c r="D34" s="77"/>
      <c r="E34" s="77"/>
      <c r="F34" s="77"/>
      <c r="G34" s="77"/>
      <c r="H34" s="77"/>
      <c r="I34" s="77"/>
      <c r="J34" s="78"/>
      <c r="K34" s="79"/>
      <c r="L34" s="686" t="s">
        <v>174</v>
      </c>
      <c r="M34" s="687"/>
      <c r="N34" s="688"/>
      <c r="O34" s="80"/>
    </row>
    <row r="35" s="28" customFormat="1" ht="16.5" customHeight="1" hidden="1"/>
    <row r="36" spans="1:15" s="28" customFormat="1" ht="24" customHeight="1">
      <c r="A36" s="81" t="s">
        <v>175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5" s="28" customFormat="1" ht="46.5" customHeight="1" thickBot="1">
      <c r="A37" s="689" t="s">
        <v>217</v>
      </c>
      <c r="B37" s="690"/>
      <c r="C37" s="690"/>
      <c r="D37" s="690"/>
      <c r="E37" s="690"/>
      <c r="F37" s="690"/>
      <c r="G37" s="690"/>
      <c r="H37" s="690"/>
      <c r="I37" s="690"/>
      <c r="J37" s="690"/>
      <c r="K37" s="690"/>
      <c r="L37" s="690"/>
      <c r="M37" s="690"/>
      <c r="N37" s="690"/>
      <c r="O37" s="690"/>
    </row>
    <row r="38" spans="1:14" s="28" customFormat="1" ht="28.5" customHeight="1">
      <c r="A38" s="83" t="s">
        <v>176</v>
      </c>
      <c r="B38" s="22" t="s">
        <v>177</v>
      </c>
      <c r="C38" s="23">
        <f>C2</f>
        <v>111</v>
      </c>
      <c r="D38" s="24" t="s">
        <v>178</v>
      </c>
      <c r="E38" s="23">
        <f>E2</f>
        <v>3</v>
      </c>
      <c r="F38" s="24" t="s">
        <v>179</v>
      </c>
      <c r="G38" s="23">
        <f>G2</f>
        <v>24</v>
      </c>
      <c r="H38" s="24" t="s">
        <v>180</v>
      </c>
      <c r="I38" s="24" t="s">
        <v>181</v>
      </c>
      <c r="J38" s="24" t="str">
        <f>J2</f>
        <v>四</v>
      </c>
      <c r="K38" s="748" t="str">
        <f>'4三'!K38:L38</f>
        <v> 廠商：定緁</v>
      </c>
      <c r="L38" s="748"/>
      <c r="M38" s="691" t="s">
        <v>183</v>
      </c>
      <c r="N38" s="692"/>
    </row>
    <row r="39" spans="1:14" s="28" customFormat="1" ht="28.5" customHeight="1">
      <c r="A39" s="665" t="s">
        <v>184</v>
      </c>
      <c r="B39" s="676" t="s">
        <v>212</v>
      </c>
      <c r="C39" s="676"/>
      <c r="D39" s="676" t="s">
        <v>185</v>
      </c>
      <c r="E39" s="676"/>
      <c r="F39" s="676"/>
      <c r="G39" s="676" t="s">
        <v>186</v>
      </c>
      <c r="H39" s="676"/>
      <c r="I39" s="676"/>
      <c r="J39" s="675" t="s">
        <v>187</v>
      </c>
      <c r="K39" s="675"/>
      <c r="L39" s="675" t="s">
        <v>188</v>
      </c>
      <c r="M39" s="677" t="s">
        <v>227</v>
      </c>
      <c r="N39" s="680" t="s">
        <v>189</v>
      </c>
    </row>
    <row r="40" spans="1:14" s="28" customFormat="1" ht="28.5" customHeight="1">
      <c r="A40" s="682"/>
      <c r="B40" s="676"/>
      <c r="C40" s="676"/>
      <c r="D40" s="676"/>
      <c r="E40" s="676"/>
      <c r="F40" s="676"/>
      <c r="G40" s="676"/>
      <c r="H40" s="676"/>
      <c r="I40" s="676"/>
      <c r="J40" s="676"/>
      <c r="K40" s="676"/>
      <c r="L40" s="676"/>
      <c r="M40" s="678"/>
      <c r="N40" s="681"/>
    </row>
    <row r="41" spans="1:14" s="28" customFormat="1" ht="28.5" customHeight="1">
      <c r="A41" s="665" t="s">
        <v>190</v>
      </c>
      <c r="B41" s="676"/>
      <c r="C41" s="676"/>
      <c r="D41" s="676"/>
      <c r="E41" s="676"/>
      <c r="F41" s="676"/>
      <c r="G41" s="676"/>
      <c r="H41" s="676"/>
      <c r="I41" s="676"/>
      <c r="J41" s="676"/>
      <c r="K41" s="676"/>
      <c r="L41" s="676"/>
      <c r="M41" s="678"/>
      <c r="N41" s="681"/>
    </row>
    <row r="42" spans="1:14" s="28" customFormat="1" ht="28.5" customHeight="1">
      <c r="A42" s="682"/>
      <c r="B42" s="676"/>
      <c r="C42" s="676"/>
      <c r="D42" s="676"/>
      <c r="E42" s="676"/>
      <c r="F42" s="676"/>
      <c r="G42" s="676"/>
      <c r="H42" s="676"/>
      <c r="I42" s="676"/>
      <c r="J42" s="676"/>
      <c r="K42" s="676"/>
      <c r="L42" s="676"/>
      <c r="M42" s="679"/>
      <c r="N42" s="681"/>
    </row>
    <row r="43" spans="1:14" s="28" customFormat="1" ht="28.5" customHeight="1">
      <c r="A43" s="106" t="s">
        <v>371</v>
      </c>
      <c r="B43" s="742"/>
      <c r="C43" s="742"/>
      <c r="D43" s="743"/>
      <c r="E43" s="674"/>
      <c r="F43" s="674"/>
      <c r="G43" s="674"/>
      <c r="H43" s="674"/>
      <c r="I43" s="674"/>
      <c r="J43" s="674"/>
      <c r="K43" s="674"/>
      <c r="L43" s="258"/>
      <c r="M43" s="258"/>
      <c r="N43" s="259"/>
    </row>
    <row r="44" spans="1:14" s="28" customFormat="1" ht="28.5" customHeight="1">
      <c r="A44" s="106" t="s">
        <v>372</v>
      </c>
      <c r="B44" s="674"/>
      <c r="C44" s="674"/>
      <c r="D44" s="674"/>
      <c r="E44" s="674"/>
      <c r="F44" s="674"/>
      <c r="G44" s="674"/>
      <c r="H44" s="674"/>
      <c r="I44" s="674"/>
      <c r="J44" s="674"/>
      <c r="K44" s="674"/>
      <c r="L44" s="258"/>
      <c r="M44" s="258"/>
      <c r="N44" s="259"/>
    </row>
    <row r="45" spans="1:14" s="28" customFormat="1" ht="28.5" customHeight="1">
      <c r="A45" s="107" t="s">
        <v>28</v>
      </c>
      <c r="B45" s="674"/>
      <c r="C45" s="674"/>
      <c r="D45" s="674"/>
      <c r="E45" s="674"/>
      <c r="F45" s="674"/>
      <c r="G45" s="674"/>
      <c r="H45" s="674"/>
      <c r="I45" s="674"/>
      <c r="J45" s="741"/>
      <c r="K45" s="742"/>
      <c r="L45" s="257"/>
      <c r="M45" s="274"/>
      <c r="N45" s="259"/>
    </row>
    <row r="46" spans="1:14" s="28" customFormat="1" ht="28.5" customHeight="1">
      <c r="A46" s="107" t="s">
        <v>373</v>
      </c>
      <c r="B46" s="674"/>
      <c r="C46" s="674"/>
      <c r="D46" s="674"/>
      <c r="E46" s="674"/>
      <c r="F46" s="674"/>
      <c r="G46" s="674"/>
      <c r="H46" s="674"/>
      <c r="I46" s="674"/>
      <c r="J46" s="674"/>
      <c r="K46" s="674"/>
      <c r="L46" s="258"/>
      <c r="M46" s="258"/>
      <c r="N46" s="259"/>
    </row>
    <row r="47" spans="1:14" s="28" customFormat="1" ht="28.5" customHeight="1">
      <c r="A47" s="303" t="s">
        <v>461</v>
      </c>
      <c r="B47" s="742"/>
      <c r="C47" s="742"/>
      <c r="D47" s="743"/>
      <c r="E47" s="674"/>
      <c r="F47" s="674"/>
      <c r="G47" s="674"/>
      <c r="H47" s="674"/>
      <c r="I47" s="674"/>
      <c r="J47" s="674"/>
      <c r="K47" s="674"/>
      <c r="L47" s="258"/>
      <c r="M47" s="258"/>
      <c r="N47" s="259"/>
    </row>
    <row r="48" spans="1:14" s="28" customFormat="1" ht="28.5" customHeight="1">
      <c r="A48" s="300" t="s">
        <v>462</v>
      </c>
      <c r="B48" s="674"/>
      <c r="C48" s="674"/>
      <c r="D48" s="674"/>
      <c r="E48" s="674"/>
      <c r="F48" s="674"/>
      <c r="G48" s="674"/>
      <c r="H48" s="674"/>
      <c r="I48" s="674"/>
      <c r="J48" s="674"/>
      <c r="K48" s="674"/>
      <c r="L48" s="258"/>
      <c r="M48" s="258"/>
      <c r="N48" s="259"/>
    </row>
    <row r="49" spans="1:14" ht="28.5" customHeight="1">
      <c r="A49" s="272" t="s">
        <v>221</v>
      </c>
      <c r="B49" s="674"/>
      <c r="C49" s="674"/>
      <c r="D49" s="674"/>
      <c r="E49" s="674"/>
      <c r="F49" s="674"/>
      <c r="G49" s="674"/>
      <c r="H49" s="674"/>
      <c r="I49" s="674"/>
      <c r="J49" s="674"/>
      <c r="K49" s="674"/>
      <c r="L49" s="258"/>
      <c r="M49" s="258"/>
      <c r="N49" s="259"/>
    </row>
    <row r="50" spans="1:14" s="28" customFormat="1" ht="28.5" customHeight="1">
      <c r="A50" s="246" t="s">
        <v>427</v>
      </c>
      <c r="B50" s="674"/>
      <c r="C50" s="674"/>
      <c r="D50" s="674"/>
      <c r="E50" s="674"/>
      <c r="F50" s="674"/>
      <c r="G50" s="674"/>
      <c r="H50" s="674"/>
      <c r="I50" s="674"/>
      <c r="J50" s="674"/>
      <c r="K50" s="674"/>
      <c r="L50" s="258"/>
      <c r="M50" s="258"/>
      <c r="N50" s="259"/>
    </row>
    <row r="51" spans="1:14" s="28" customFormat="1" ht="28.5" customHeight="1">
      <c r="A51" s="106" t="s">
        <v>460</v>
      </c>
      <c r="B51" s="742"/>
      <c r="C51" s="742"/>
      <c r="D51" s="741"/>
      <c r="E51" s="742"/>
      <c r="F51" s="742"/>
      <c r="G51" s="674"/>
      <c r="H51" s="674"/>
      <c r="I51" s="674"/>
      <c r="J51" s="674"/>
      <c r="K51" s="674"/>
      <c r="L51" s="258"/>
      <c r="M51" s="258"/>
      <c r="N51" s="259"/>
    </row>
    <row r="52" spans="1:14" s="28" customFormat="1" ht="28.5" customHeight="1">
      <c r="A52" s="275" t="s">
        <v>463</v>
      </c>
      <c r="B52" s="674"/>
      <c r="C52" s="674"/>
      <c r="D52" s="674"/>
      <c r="E52" s="674"/>
      <c r="F52" s="674"/>
      <c r="G52" s="674"/>
      <c r="H52" s="674"/>
      <c r="I52" s="674"/>
      <c r="J52" s="741"/>
      <c r="K52" s="742"/>
      <c r="L52" s="257"/>
      <c r="M52" s="274"/>
      <c r="N52" s="259"/>
    </row>
    <row r="53" spans="1:14" ht="28.5" customHeight="1">
      <c r="A53" s="106" t="s">
        <v>401</v>
      </c>
      <c r="B53" s="674"/>
      <c r="C53" s="674"/>
      <c r="D53" s="674"/>
      <c r="E53" s="674"/>
      <c r="F53" s="674"/>
      <c r="G53" s="674"/>
      <c r="H53" s="674"/>
      <c r="I53" s="674"/>
      <c r="J53" s="674"/>
      <c r="K53" s="674"/>
      <c r="L53" s="258"/>
      <c r="M53" s="258"/>
      <c r="N53" s="259"/>
    </row>
    <row r="54" spans="1:14" s="28" customFormat="1" ht="28.5" customHeight="1">
      <c r="A54" s="106" t="s">
        <v>220</v>
      </c>
      <c r="B54" s="674"/>
      <c r="C54" s="674"/>
      <c r="D54" s="743"/>
      <c r="E54" s="674"/>
      <c r="F54" s="674"/>
      <c r="G54" s="674"/>
      <c r="H54" s="674"/>
      <c r="I54" s="674"/>
      <c r="J54" s="674"/>
      <c r="K54" s="674"/>
      <c r="L54" s="258"/>
      <c r="M54" s="258"/>
      <c r="N54" s="259"/>
    </row>
    <row r="55" spans="1:14" s="28" customFormat="1" ht="28.5" customHeight="1">
      <c r="A55" s="106" t="s">
        <v>408</v>
      </c>
      <c r="B55" s="674"/>
      <c r="C55" s="674"/>
      <c r="D55" s="674"/>
      <c r="E55" s="674"/>
      <c r="F55" s="674"/>
      <c r="G55" s="674"/>
      <c r="H55" s="674"/>
      <c r="I55" s="674"/>
      <c r="J55" s="674"/>
      <c r="K55" s="674"/>
      <c r="L55" s="258"/>
      <c r="M55" s="258"/>
      <c r="N55" s="259"/>
    </row>
    <row r="56" spans="1:14" s="28" customFormat="1" ht="28.5" customHeight="1">
      <c r="A56" s="106" t="s">
        <v>435</v>
      </c>
      <c r="B56" s="674"/>
      <c r="C56" s="674"/>
      <c r="D56" s="674"/>
      <c r="E56" s="674"/>
      <c r="F56" s="674"/>
      <c r="G56" s="674"/>
      <c r="H56" s="674"/>
      <c r="I56" s="674"/>
      <c r="J56" s="741"/>
      <c r="K56" s="742"/>
      <c r="L56" s="257"/>
      <c r="M56" s="274"/>
      <c r="N56" s="259"/>
    </row>
    <row r="57" spans="1:14" s="28" customFormat="1" ht="28.5" customHeight="1">
      <c r="A57" s="287"/>
      <c r="B57" s="674"/>
      <c r="C57" s="674"/>
      <c r="D57" s="674"/>
      <c r="E57" s="674"/>
      <c r="F57" s="674"/>
      <c r="G57" s="674"/>
      <c r="H57" s="674"/>
      <c r="I57" s="674"/>
      <c r="J57" s="674"/>
      <c r="K57" s="674"/>
      <c r="L57" s="258"/>
      <c r="M57" s="258"/>
      <c r="N57" s="259"/>
    </row>
    <row r="58" spans="1:14" s="28" customFormat="1" ht="28.5" customHeight="1">
      <c r="A58" s="246"/>
      <c r="B58" s="674"/>
      <c r="C58" s="674"/>
      <c r="D58" s="674"/>
      <c r="E58" s="674"/>
      <c r="F58" s="674"/>
      <c r="G58" s="674"/>
      <c r="H58" s="674"/>
      <c r="I58" s="674"/>
      <c r="J58" s="674"/>
      <c r="K58" s="674"/>
      <c r="L58" s="258"/>
      <c r="M58" s="258"/>
      <c r="N58" s="259"/>
    </row>
    <row r="59" spans="1:14" s="28" customFormat="1" ht="28.5" customHeight="1">
      <c r="A59" s="248"/>
      <c r="B59" s="674"/>
      <c r="C59" s="674"/>
      <c r="D59" s="674"/>
      <c r="E59" s="674"/>
      <c r="F59" s="674"/>
      <c r="G59" s="674"/>
      <c r="H59" s="674"/>
      <c r="I59" s="674"/>
      <c r="J59" s="674"/>
      <c r="K59" s="674"/>
      <c r="L59" s="258"/>
      <c r="M59" s="258"/>
      <c r="N59" s="259"/>
    </row>
    <row r="60" spans="1:14" ht="28.5" customHeight="1">
      <c r="A60" s="246"/>
      <c r="B60" s="674"/>
      <c r="C60" s="674"/>
      <c r="D60" s="674"/>
      <c r="E60" s="674"/>
      <c r="F60" s="674"/>
      <c r="G60" s="674"/>
      <c r="H60" s="674"/>
      <c r="I60" s="674"/>
      <c r="J60" s="674"/>
      <c r="K60" s="674"/>
      <c r="L60" s="258"/>
      <c r="M60" s="258"/>
      <c r="N60" s="259"/>
    </row>
    <row r="61" spans="1:14" ht="28.5" customHeight="1">
      <c r="A61" s="224"/>
      <c r="B61" s="674"/>
      <c r="C61" s="674"/>
      <c r="D61" s="674"/>
      <c r="E61" s="674"/>
      <c r="F61" s="674"/>
      <c r="G61" s="674"/>
      <c r="H61" s="674"/>
      <c r="I61" s="674"/>
      <c r="J61" s="674"/>
      <c r="K61" s="674"/>
      <c r="L61" s="258"/>
      <c r="M61" s="258"/>
      <c r="N61" s="259"/>
    </row>
    <row r="62" spans="1:14" ht="28.5" customHeight="1">
      <c r="A62" s="665" t="s">
        <v>94</v>
      </c>
      <c r="B62" s="668" t="s">
        <v>191</v>
      </c>
      <c r="C62" s="668"/>
      <c r="D62" s="668"/>
      <c r="E62" s="668"/>
      <c r="F62" s="668"/>
      <c r="G62" s="668"/>
      <c r="H62" s="668"/>
      <c r="I62" s="668"/>
      <c r="J62" s="668"/>
      <c r="K62" s="668"/>
      <c r="L62" s="668"/>
      <c r="M62" s="668"/>
      <c r="N62" s="669"/>
    </row>
    <row r="63" spans="1:14" ht="28.5" customHeight="1">
      <c r="A63" s="666"/>
      <c r="B63" s="670" t="s">
        <v>192</v>
      </c>
      <c r="C63" s="670"/>
      <c r="D63" s="670"/>
      <c r="E63" s="670"/>
      <c r="F63" s="670"/>
      <c r="G63" s="670"/>
      <c r="H63" s="670"/>
      <c r="I63" s="670"/>
      <c r="J63" s="670"/>
      <c r="K63" s="670"/>
      <c r="L63" s="670"/>
      <c r="M63" s="670"/>
      <c r="N63" s="671"/>
    </row>
    <row r="64" spans="1:14" ht="28.5" customHeight="1" thickBot="1">
      <c r="A64" s="667"/>
      <c r="B64" s="672" t="s">
        <v>193</v>
      </c>
      <c r="C64" s="672"/>
      <c r="D64" s="672"/>
      <c r="E64" s="672"/>
      <c r="F64" s="672"/>
      <c r="G64" s="672"/>
      <c r="H64" s="672"/>
      <c r="I64" s="672"/>
      <c r="J64" s="672"/>
      <c r="K64" s="672"/>
      <c r="L64" s="672"/>
      <c r="M64" s="672"/>
      <c r="N64" s="673"/>
    </row>
    <row r="65" spans="1:15" s="28" customFormat="1" ht="24" customHeight="1">
      <c r="A65" s="81" t="s">
        <v>175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</sheetData>
  <sheetProtection/>
  <mergeCells count="141">
    <mergeCell ref="B4:K4"/>
    <mergeCell ref="B5:C5"/>
    <mergeCell ref="D5:F5"/>
    <mergeCell ref="G5:I5"/>
    <mergeCell ref="J5:K5"/>
    <mergeCell ref="A1:O1"/>
    <mergeCell ref="L2:N2"/>
    <mergeCell ref="B3:D3"/>
    <mergeCell ref="E3:F3"/>
    <mergeCell ref="B7:C7"/>
    <mergeCell ref="D7:F7"/>
    <mergeCell ref="G7:I7"/>
    <mergeCell ref="J7:K7"/>
    <mergeCell ref="B6:C6"/>
    <mergeCell ref="D6:F6"/>
    <mergeCell ref="G6:I6"/>
    <mergeCell ref="J6:K6"/>
    <mergeCell ref="L8:N8"/>
    <mergeCell ref="B9:C9"/>
    <mergeCell ref="D9:F9"/>
    <mergeCell ref="G9:I9"/>
    <mergeCell ref="J9:K9"/>
    <mergeCell ref="L9:N9"/>
    <mergeCell ref="B8:C8"/>
    <mergeCell ref="D8:F8"/>
    <mergeCell ref="G8:I8"/>
    <mergeCell ref="J8:K8"/>
    <mergeCell ref="L13:N13"/>
    <mergeCell ref="A14:D14"/>
    <mergeCell ref="E14:K14"/>
    <mergeCell ref="L14:N14"/>
    <mergeCell ref="A10:K10"/>
    <mergeCell ref="L10:N10"/>
    <mergeCell ref="L11:N11"/>
    <mergeCell ref="L12:N12"/>
    <mergeCell ref="J25:K25"/>
    <mergeCell ref="L26:N26"/>
    <mergeCell ref="L27:N27"/>
    <mergeCell ref="L28:N28"/>
    <mergeCell ref="A15:D15"/>
    <mergeCell ref="E15:K15"/>
    <mergeCell ref="L15:N15"/>
    <mergeCell ref="L16:N16"/>
    <mergeCell ref="L33:N33"/>
    <mergeCell ref="L34:N34"/>
    <mergeCell ref="A37:O37"/>
    <mergeCell ref="K38:L38"/>
    <mergeCell ref="M38:N38"/>
    <mergeCell ref="L29:N29"/>
    <mergeCell ref="L30:N30"/>
    <mergeCell ref="L31:N31"/>
    <mergeCell ref="L32:N32"/>
    <mergeCell ref="J39:K42"/>
    <mergeCell ref="L39:L42"/>
    <mergeCell ref="M39:M42"/>
    <mergeCell ref="N39:N42"/>
    <mergeCell ref="A39:A40"/>
    <mergeCell ref="B39:C42"/>
    <mergeCell ref="D39:F42"/>
    <mergeCell ref="G39:I42"/>
    <mergeCell ref="A41:A42"/>
    <mergeCell ref="B44:C44"/>
    <mergeCell ref="D44:F44"/>
    <mergeCell ref="G44:I44"/>
    <mergeCell ref="J44:K44"/>
    <mergeCell ref="B43:C43"/>
    <mergeCell ref="D43:F43"/>
    <mergeCell ref="G43:I43"/>
    <mergeCell ref="J43:K43"/>
    <mergeCell ref="B46:C46"/>
    <mergeCell ref="D46:F46"/>
    <mergeCell ref="G46:I46"/>
    <mergeCell ref="J46:K46"/>
    <mergeCell ref="B45:C45"/>
    <mergeCell ref="D45:F45"/>
    <mergeCell ref="G45:I45"/>
    <mergeCell ref="J45:K45"/>
    <mergeCell ref="B48:C48"/>
    <mergeCell ref="D48:F48"/>
    <mergeCell ref="G48:I48"/>
    <mergeCell ref="J48:K48"/>
    <mergeCell ref="B47:C47"/>
    <mergeCell ref="D47:F47"/>
    <mergeCell ref="G47:I47"/>
    <mergeCell ref="J47:K47"/>
    <mergeCell ref="B50:C50"/>
    <mergeCell ref="D50:F50"/>
    <mergeCell ref="G50:I50"/>
    <mergeCell ref="J50:K50"/>
    <mergeCell ref="B49:C49"/>
    <mergeCell ref="D49:F49"/>
    <mergeCell ref="G49:I49"/>
    <mergeCell ref="J49:K49"/>
    <mergeCell ref="B52:C52"/>
    <mergeCell ref="D52:F52"/>
    <mergeCell ref="G52:I52"/>
    <mergeCell ref="J52:K52"/>
    <mergeCell ref="B51:C51"/>
    <mergeCell ref="D51:F51"/>
    <mergeCell ref="G51:I51"/>
    <mergeCell ref="J51:K51"/>
    <mergeCell ref="B54:C54"/>
    <mergeCell ref="D54:F54"/>
    <mergeCell ref="G54:I54"/>
    <mergeCell ref="J54:K54"/>
    <mergeCell ref="B53:C53"/>
    <mergeCell ref="D53:F53"/>
    <mergeCell ref="G53:I53"/>
    <mergeCell ref="J53:K53"/>
    <mergeCell ref="B56:C56"/>
    <mergeCell ref="D56:F56"/>
    <mergeCell ref="G56:I56"/>
    <mergeCell ref="J56:K56"/>
    <mergeCell ref="B55:C55"/>
    <mergeCell ref="D55:F55"/>
    <mergeCell ref="G55:I55"/>
    <mergeCell ref="J55:K55"/>
    <mergeCell ref="B58:C58"/>
    <mergeCell ref="D58:F58"/>
    <mergeCell ref="G58:I58"/>
    <mergeCell ref="J58:K58"/>
    <mergeCell ref="B57:C57"/>
    <mergeCell ref="D57:F57"/>
    <mergeCell ref="G57:I57"/>
    <mergeCell ref="J57:K57"/>
    <mergeCell ref="B60:C60"/>
    <mergeCell ref="D60:F60"/>
    <mergeCell ref="G60:I60"/>
    <mergeCell ref="J60:K60"/>
    <mergeCell ref="B59:C59"/>
    <mergeCell ref="D59:F59"/>
    <mergeCell ref="G59:I59"/>
    <mergeCell ref="J59:K59"/>
    <mergeCell ref="A62:A64"/>
    <mergeCell ref="B62:N62"/>
    <mergeCell ref="B63:N63"/>
    <mergeCell ref="B64:N64"/>
    <mergeCell ref="B61:C61"/>
    <mergeCell ref="D61:F61"/>
    <mergeCell ref="G61:I61"/>
    <mergeCell ref="J61:K61"/>
  </mergeCells>
  <printOptions/>
  <pageMargins left="0.17" right="0.16" top="0.26" bottom="0.24" header="0.28" footer="0.24"/>
  <pageSetup horizontalDpi="600" verticalDpi="600" orientation="portrait" paperSize="9" scale="98" r:id="rId1"/>
  <rowBreaks count="1" manualBreakCount="1">
    <brk id="3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6"/>
  <sheetViews>
    <sheetView view="pageBreakPreview" zoomScale="60" zoomScalePageLayoutView="0" workbookViewId="0" topLeftCell="A38">
      <selection activeCell="A38" sqref="A38:N65"/>
    </sheetView>
  </sheetViews>
  <sheetFormatPr defaultColWidth="9.00390625" defaultRowHeight="16.5"/>
  <cols>
    <col min="1" max="1" width="14.75390625" style="20" customWidth="1"/>
    <col min="2" max="2" width="5.875" style="20" customWidth="1"/>
    <col min="3" max="3" width="6.00390625" style="20" customWidth="1"/>
    <col min="4" max="4" width="4.00390625" style="20" customWidth="1"/>
    <col min="5" max="5" width="4.25390625" style="20" customWidth="1"/>
    <col min="6" max="6" width="3.375" style="20" customWidth="1"/>
    <col min="7" max="8" width="4.00390625" style="20" customWidth="1"/>
    <col min="9" max="9" width="5.375" style="20" customWidth="1"/>
    <col min="10" max="10" width="3.125" style="20" customWidth="1"/>
    <col min="11" max="11" width="9.875" style="20" customWidth="1"/>
    <col min="12" max="12" width="11.875" style="20" customWidth="1"/>
    <col min="13" max="13" width="11.25390625" style="20" customWidth="1"/>
    <col min="14" max="14" width="11.50390625" style="20" customWidth="1"/>
    <col min="15" max="15" width="0.12890625" style="20" hidden="1" customWidth="1"/>
    <col min="16" max="16384" width="9.00390625" style="20" customWidth="1"/>
  </cols>
  <sheetData>
    <row r="1" spans="1:15" ht="33.75" customHeight="1" thickBot="1">
      <c r="A1" s="689" t="s">
        <v>216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</row>
    <row r="2" spans="1:16" s="28" customFormat="1" ht="24" customHeight="1">
      <c r="A2" s="21" t="s">
        <v>156</v>
      </c>
      <c r="B2" s="22" t="s">
        <v>157</v>
      </c>
      <c r="C2" s="23">
        <f>'4四'!C2</f>
        <v>111</v>
      </c>
      <c r="D2" s="24" t="s">
        <v>158</v>
      </c>
      <c r="E2" s="23">
        <f>'4四'!E2</f>
        <v>3</v>
      </c>
      <c r="F2" s="24" t="s">
        <v>194</v>
      </c>
      <c r="G2" s="23">
        <f>'4四'!G2+1</f>
        <v>25</v>
      </c>
      <c r="H2" s="24" t="s">
        <v>195</v>
      </c>
      <c r="I2" s="24" t="s">
        <v>196</v>
      </c>
      <c r="J2" s="24" t="s">
        <v>197</v>
      </c>
      <c r="K2" s="25" t="s">
        <v>198</v>
      </c>
      <c r="L2" s="704" t="s">
        <v>199</v>
      </c>
      <c r="M2" s="705"/>
      <c r="N2" s="706"/>
      <c r="O2" s="26"/>
      <c r="P2" s="27"/>
    </row>
    <row r="3" spans="1:15" s="28" customFormat="1" ht="24" customHeight="1" thickBot="1">
      <c r="A3" s="29" t="s">
        <v>200</v>
      </c>
      <c r="B3" s="737" t="s">
        <v>201</v>
      </c>
      <c r="C3" s="694"/>
      <c r="D3" s="694"/>
      <c r="E3" s="738">
        <f>'4四'!E3:F3</f>
        <v>1450</v>
      </c>
      <c r="F3" s="738"/>
      <c r="G3" s="30" t="s">
        <v>202</v>
      </c>
      <c r="H3" s="31"/>
      <c r="I3" s="31"/>
      <c r="J3" s="31"/>
      <c r="K3" s="32"/>
      <c r="L3" s="33" t="s">
        <v>203</v>
      </c>
      <c r="M3" s="34" t="s">
        <v>204</v>
      </c>
      <c r="N3" s="35"/>
      <c r="O3" s="36"/>
    </row>
    <row r="4" spans="1:15" s="28" customFormat="1" ht="24" customHeight="1">
      <c r="A4" s="98" t="str">
        <f>'3月總表'!E22</f>
        <v>糙米飯</v>
      </c>
      <c r="B4" s="732" t="s">
        <v>205</v>
      </c>
      <c r="C4" s="733"/>
      <c r="D4" s="733"/>
      <c r="E4" s="733"/>
      <c r="F4" s="733"/>
      <c r="G4" s="733"/>
      <c r="H4" s="733"/>
      <c r="I4" s="733"/>
      <c r="J4" s="733"/>
      <c r="K4" s="734"/>
      <c r="L4" s="88" t="s">
        <v>206</v>
      </c>
      <c r="M4" s="34" t="s">
        <v>207</v>
      </c>
      <c r="N4" s="35"/>
      <c r="O4" s="36"/>
    </row>
    <row r="5" spans="1:15" s="28" customFormat="1" ht="24" customHeight="1">
      <c r="A5" s="99" t="str">
        <f>'3月總表'!E23</f>
        <v>黃豆燒肉</v>
      </c>
      <c r="B5" s="729" t="s">
        <v>282</v>
      </c>
      <c r="C5" s="727"/>
      <c r="D5" s="735" t="s">
        <v>54</v>
      </c>
      <c r="E5" s="736"/>
      <c r="F5" s="736"/>
      <c r="G5" s="729" t="s">
        <v>55</v>
      </c>
      <c r="H5" s="727"/>
      <c r="I5" s="727"/>
      <c r="J5" s="729" t="s">
        <v>56</v>
      </c>
      <c r="K5" s="728"/>
      <c r="L5" s="88" t="s">
        <v>57</v>
      </c>
      <c r="M5" s="34" t="s">
        <v>58</v>
      </c>
      <c r="N5" s="35"/>
      <c r="O5" s="36"/>
    </row>
    <row r="6" spans="1:15" s="28" customFormat="1" ht="24" customHeight="1">
      <c r="A6" s="99" t="str">
        <f>'3月總表'!E24</f>
        <v>白菜滷</v>
      </c>
      <c r="B6" s="727">
        <f>'第四周'!AE31</f>
        <v>4</v>
      </c>
      <c r="C6" s="727"/>
      <c r="D6" s="727">
        <f>'第四周'!AE32</f>
        <v>2.5</v>
      </c>
      <c r="E6" s="727"/>
      <c r="F6" s="727"/>
      <c r="G6" s="727">
        <f>'第四周'!AE33</f>
        <v>1.7</v>
      </c>
      <c r="H6" s="727"/>
      <c r="I6" s="727"/>
      <c r="J6" s="727">
        <f>'第四周'!AE34</f>
        <v>2.5</v>
      </c>
      <c r="K6" s="728"/>
      <c r="L6" s="88" t="s">
        <v>59</v>
      </c>
      <c r="M6" s="34" t="s">
        <v>60</v>
      </c>
      <c r="N6" s="35"/>
      <c r="O6" s="36"/>
    </row>
    <row r="7" spans="1:15" s="28" customFormat="1" ht="24" customHeight="1">
      <c r="A7" s="99" t="str">
        <f>'3月總表'!E25</f>
        <v>有機青菜</v>
      </c>
      <c r="B7" s="729" t="s">
        <v>61</v>
      </c>
      <c r="C7" s="727"/>
      <c r="D7" s="729" t="s">
        <v>62</v>
      </c>
      <c r="E7" s="727"/>
      <c r="F7" s="727"/>
      <c r="G7" s="729" t="s">
        <v>63</v>
      </c>
      <c r="H7" s="727"/>
      <c r="I7" s="727"/>
      <c r="J7" s="730" t="s">
        <v>64</v>
      </c>
      <c r="K7" s="731"/>
      <c r="L7" s="88" t="s">
        <v>65</v>
      </c>
      <c r="M7" s="39" t="s">
        <v>66</v>
      </c>
      <c r="N7" s="40"/>
      <c r="O7" s="36"/>
    </row>
    <row r="8" spans="1:15" s="28" customFormat="1" ht="24" customHeight="1">
      <c r="A8" s="99" t="str">
        <f>'3月總表'!E26</f>
        <v>香菇雞湯</v>
      </c>
      <c r="B8" s="727">
        <f>'第四周'!AE35</f>
        <v>0</v>
      </c>
      <c r="C8" s="727"/>
      <c r="D8" s="727"/>
      <c r="E8" s="727"/>
      <c r="F8" s="727"/>
      <c r="G8" s="727"/>
      <c r="H8" s="727"/>
      <c r="I8" s="727"/>
      <c r="J8" s="727">
        <f>B6*70+D6*75+G6*25+J6*45+B8*60+D8*120+G8*150</f>
        <v>622.5</v>
      </c>
      <c r="K8" s="728"/>
      <c r="L8" s="684"/>
      <c r="M8" s="684"/>
      <c r="N8" s="685"/>
      <c r="O8" s="36"/>
    </row>
    <row r="9" spans="1:15" s="28" customFormat="1" ht="24" customHeight="1" thickBot="1">
      <c r="A9" s="90"/>
      <c r="B9" s="723"/>
      <c r="C9" s="723"/>
      <c r="D9" s="723"/>
      <c r="E9" s="723"/>
      <c r="F9" s="723"/>
      <c r="G9" s="723"/>
      <c r="H9" s="723"/>
      <c r="I9" s="723"/>
      <c r="J9" s="723"/>
      <c r="K9" s="724"/>
      <c r="L9" s="725"/>
      <c r="M9" s="725"/>
      <c r="N9" s="726"/>
      <c r="O9" s="42"/>
    </row>
    <row r="10" spans="1:15" s="28" customFormat="1" ht="24" customHeight="1">
      <c r="A10" s="717" t="s">
        <v>161</v>
      </c>
      <c r="B10" s="718"/>
      <c r="C10" s="718"/>
      <c r="D10" s="718"/>
      <c r="E10" s="718"/>
      <c r="F10" s="718"/>
      <c r="G10" s="718"/>
      <c r="H10" s="718"/>
      <c r="I10" s="718"/>
      <c r="J10" s="718"/>
      <c r="K10" s="719"/>
      <c r="L10" s="704" t="s">
        <v>162</v>
      </c>
      <c r="M10" s="705"/>
      <c r="N10" s="706"/>
      <c r="O10" s="36"/>
    </row>
    <row r="11" spans="1:15" s="28" customFormat="1" ht="24" customHeight="1">
      <c r="A11" s="43" t="s">
        <v>163</v>
      </c>
      <c r="B11" s="44"/>
      <c r="C11" s="44"/>
      <c r="D11" s="44"/>
      <c r="E11" s="44"/>
      <c r="F11" s="44"/>
      <c r="G11" s="44"/>
      <c r="H11" s="44"/>
      <c r="I11" s="44"/>
      <c r="J11" s="44"/>
      <c r="K11" s="45"/>
      <c r="L11" s="720"/>
      <c r="M11" s="721"/>
      <c r="N11" s="722"/>
      <c r="O11" s="36"/>
    </row>
    <row r="12" spans="1:15" s="28" customFormat="1" ht="24" customHeight="1">
      <c r="A12" s="46" t="s">
        <v>164</v>
      </c>
      <c r="B12" s="47"/>
      <c r="C12" s="47"/>
      <c r="D12" s="47"/>
      <c r="E12" s="47"/>
      <c r="F12" s="47"/>
      <c r="G12" s="47"/>
      <c r="H12" s="47"/>
      <c r="I12" s="47"/>
      <c r="J12" s="47"/>
      <c r="K12" s="48"/>
      <c r="L12" s="712"/>
      <c r="M12" s="713"/>
      <c r="N12" s="714"/>
      <c r="O12" s="36"/>
    </row>
    <row r="13" spans="1:15" s="28" customFormat="1" ht="24" customHeight="1">
      <c r="A13" s="46" t="s">
        <v>165</v>
      </c>
      <c r="B13" s="47"/>
      <c r="C13" s="47"/>
      <c r="D13" s="47"/>
      <c r="E13" s="47"/>
      <c r="F13" s="47"/>
      <c r="G13" s="47"/>
      <c r="H13" s="47"/>
      <c r="I13" s="47"/>
      <c r="J13" s="47"/>
      <c r="K13" s="48"/>
      <c r="L13" s="712"/>
      <c r="M13" s="713"/>
      <c r="N13" s="714"/>
      <c r="O13" s="36"/>
    </row>
    <row r="14" spans="1:15" s="28" customFormat="1" ht="24" customHeight="1">
      <c r="A14" s="715" t="s">
        <v>166</v>
      </c>
      <c r="B14" s="708"/>
      <c r="C14" s="708"/>
      <c r="D14" s="709"/>
      <c r="E14" s="716" t="s">
        <v>73</v>
      </c>
      <c r="F14" s="708"/>
      <c r="G14" s="708"/>
      <c r="H14" s="708"/>
      <c r="I14" s="708"/>
      <c r="J14" s="708"/>
      <c r="K14" s="711"/>
      <c r="L14" s="712"/>
      <c r="M14" s="713"/>
      <c r="N14" s="714"/>
      <c r="O14" s="49"/>
    </row>
    <row r="15" spans="1:15" s="28" customFormat="1" ht="24" customHeight="1">
      <c r="A15" s="707"/>
      <c r="B15" s="708"/>
      <c r="C15" s="708"/>
      <c r="D15" s="709"/>
      <c r="E15" s="710"/>
      <c r="F15" s="708"/>
      <c r="G15" s="708"/>
      <c r="H15" s="708"/>
      <c r="I15" s="708"/>
      <c r="J15" s="708"/>
      <c r="K15" s="711"/>
      <c r="L15" s="712"/>
      <c r="M15" s="713"/>
      <c r="N15" s="714"/>
      <c r="O15" s="50"/>
    </row>
    <row r="16" spans="1:15" s="28" customFormat="1" ht="24" customHeight="1">
      <c r="A16" s="46" t="s">
        <v>167</v>
      </c>
      <c r="B16" s="51"/>
      <c r="C16" s="51"/>
      <c r="D16" s="51"/>
      <c r="E16" s="51"/>
      <c r="F16" s="52"/>
      <c r="G16" s="53" t="s">
        <v>75</v>
      </c>
      <c r="H16" s="52"/>
      <c r="I16" s="52"/>
      <c r="J16" s="54"/>
      <c r="K16" s="55"/>
      <c r="L16" s="698"/>
      <c r="M16" s="699"/>
      <c r="N16" s="700"/>
      <c r="O16" s="56"/>
    </row>
    <row r="17" spans="1:15" s="28" customFormat="1" ht="24" customHeight="1">
      <c r="A17" s="46" t="s">
        <v>168</v>
      </c>
      <c r="B17" s="51"/>
      <c r="C17" s="51"/>
      <c r="D17" s="51"/>
      <c r="E17" s="51"/>
      <c r="F17" s="52"/>
      <c r="G17" s="52"/>
      <c r="H17" s="52"/>
      <c r="I17" s="52"/>
      <c r="J17" s="54"/>
      <c r="K17" s="55"/>
      <c r="L17" s="57"/>
      <c r="M17" s="58"/>
      <c r="N17" s="36"/>
      <c r="O17" s="56"/>
    </row>
    <row r="18" spans="1:15" s="28" customFormat="1" ht="24" customHeight="1">
      <c r="A18" s="59"/>
      <c r="B18" s="60"/>
      <c r="C18" s="60"/>
      <c r="D18" s="60"/>
      <c r="E18" s="60"/>
      <c r="F18" s="61"/>
      <c r="G18" s="62"/>
      <c r="H18" s="62"/>
      <c r="I18" s="62"/>
      <c r="J18" s="63"/>
      <c r="K18" s="64"/>
      <c r="L18" s="57"/>
      <c r="M18" s="58"/>
      <c r="N18" s="36"/>
      <c r="O18" s="56"/>
    </row>
    <row r="19" spans="1:15" s="28" customFormat="1" ht="24" customHeight="1">
      <c r="A19" s="59"/>
      <c r="B19" s="65"/>
      <c r="C19" s="65"/>
      <c r="D19" s="65"/>
      <c r="E19" s="65"/>
      <c r="F19" s="62"/>
      <c r="G19" s="62"/>
      <c r="H19" s="62"/>
      <c r="I19" s="62"/>
      <c r="J19" s="63"/>
      <c r="K19" s="64"/>
      <c r="L19" s="57"/>
      <c r="M19" s="58"/>
      <c r="N19" s="36"/>
      <c r="O19" s="56"/>
    </row>
    <row r="20" spans="1:15" s="28" customFormat="1" ht="24" customHeight="1">
      <c r="A20" s="59"/>
      <c r="B20" s="65"/>
      <c r="C20" s="65"/>
      <c r="D20" s="65"/>
      <c r="E20" s="65"/>
      <c r="F20" s="62"/>
      <c r="G20" s="62"/>
      <c r="H20" s="62"/>
      <c r="I20" s="62"/>
      <c r="J20" s="63"/>
      <c r="K20" s="64"/>
      <c r="L20" s="57"/>
      <c r="M20" s="58"/>
      <c r="N20" s="36"/>
      <c r="O20" s="56"/>
    </row>
    <row r="21" spans="1:15" s="28" customFormat="1" ht="24" customHeight="1">
      <c r="A21" s="66"/>
      <c r="B21" s="60"/>
      <c r="C21" s="60"/>
      <c r="D21" s="60"/>
      <c r="E21" s="60"/>
      <c r="F21" s="62"/>
      <c r="G21" s="62"/>
      <c r="H21" s="62"/>
      <c r="I21" s="62"/>
      <c r="J21" s="63"/>
      <c r="K21" s="64"/>
      <c r="L21" s="57"/>
      <c r="M21" s="58"/>
      <c r="N21" s="36"/>
      <c r="O21" s="56"/>
    </row>
    <row r="22" spans="1:15" s="28" customFormat="1" ht="24" customHeight="1">
      <c r="A22" s="66"/>
      <c r="B22" s="60"/>
      <c r="C22" s="60"/>
      <c r="D22" s="60"/>
      <c r="E22" s="60"/>
      <c r="F22" s="62"/>
      <c r="G22" s="62"/>
      <c r="H22" s="62"/>
      <c r="I22" s="62"/>
      <c r="J22" s="63"/>
      <c r="K22" s="64"/>
      <c r="L22" s="57"/>
      <c r="M22" s="58"/>
      <c r="N22" s="36"/>
      <c r="O22" s="56"/>
    </row>
    <row r="23" spans="1:15" s="28" customFormat="1" ht="24" customHeight="1">
      <c r="A23" s="66"/>
      <c r="B23" s="60"/>
      <c r="C23" s="60"/>
      <c r="D23" s="60"/>
      <c r="E23" s="60"/>
      <c r="F23" s="62"/>
      <c r="G23" s="62"/>
      <c r="H23" s="62"/>
      <c r="I23" s="62"/>
      <c r="J23" s="63"/>
      <c r="K23" s="64"/>
      <c r="L23" s="57"/>
      <c r="M23" s="58"/>
      <c r="N23" s="36"/>
      <c r="O23" s="56"/>
    </row>
    <row r="24" spans="1:15" s="28" customFormat="1" ht="24" customHeight="1">
      <c r="A24" s="67"/>
      <c r="B24" s="62"/>
      <c r="C24" s="62"/>
      <c r="D24" s="62"/>
      <c r="E24" s="62"/>
      <c r="F24" s="62"/>
      <c r="G24" s="62"/>
      <c r="H24" s="62"/>
      <c r="I24" s="62"/>
      <c r="J24" s="68"/>
      <c r="K24" s="69"/>
      <c r="L24" s="66"/>
      <c r="M24" s="70"/>
      <c r="N24" s="71"/>
      <c r="O24" s="50"/>
    </row>
    <row r="25" spans="1:15" s="28" customFormat="1" ht="24" customHeight="1">
      <c r="A25" s="67"/>
      <c r="B25" s="72"/>
      <c r="C25" s="72"/>
      <c r="D25" s="72"/>
      <c r="E25" s="72"/>
      <c r="F25" s="72"/>
      <c r="G25" s="72"/>
      <c r="H25" s="72"/>
      <c r="I25" s="72"/>
      <c r="J25" s="696"/>
      <c r="K25" s="697"/>
      <c r="L25" s="73"/>
      <c r="M25" s="74"/>
      <c r="N25" s="56"/>
      <c r="O25" s="56"/>
    </row>
    <row r="26" spans="1:15" s="28" customFormat="1" ht="24" customHeight="1">
      <c r="A26" s="66"/>
      <c r="B26" s="65"/>
      <c r="C26" s="65"/>
      <c r="D26" s="65"/>
      <c r="E26" s="65"/>
      <c r="F26" s="62"/>
      <c r="G26" s="62"/>
      <c r="H26" s="62"/>
      <c r="I26" s="62"/>
      <c r="J26" s="63"/>
      <c r="K26" s="64"/>
      <c r="L26" s="698"/>
      <c r="M26" s="699"/>
      <c r="N26" s="700"/>
      <c r="O26" s="56"/>
    </row>
    <row r="27" spans="1:15" s="28" customFormat="1" ht="24" customHeight="1" thickBot="1">
      <c r="A27" s="66"/>
      <c r="B27" s="60"/>
      <c r="C27" s="60"/>
      <c r="D27" s="60"/>
      <c r="E27" s="60"/>
      <c r="F27" s="62"/>
      <c r="G27" s="62"/>
      <c r="H27" s="62"/>
      <c r="I27" s="62"/>
      <c r="J27" s="63"/>
      <c r="K27" s="64"/>
      <c r="L27" s="701"/>
      <c r="M27" s="702"/>
      <c r="N27" s="703"/>
      <c r="O27" s="56"/>
    </row>
    <row r="28" spans="1:15" s="28" customFormat="1" ht="24" customHeight="1">
      <c r="A28" s="66"/>
      <c r="B28" s="65"/>
      <c r="C28" s="65"/>
      <c r="D28" s="65"/>
      <c r="E28" s="65"/>
      <c r="F28" s="62"/>
      <c r="G28" s="62"/>
      <c r="H28" s="62"/>
      <c r="I28" s="62"/>
      <c r="J28" s="63"/>
      <c r="K28" s="64"/>
      <c r="L28" s="704" t="s">
        <v>77</v>
      </c>
      <c r="M28" s="705"/>
      <c r="N28" s="706"/>
      <c r="O28" s="56"/>
    </row>
    <row r="29" spans="1:15" s="28" customFormat="1" ht="24" customHeight="1">
      <c r="A29" s="66"/>
      <c r="B29" s="60"/>
      <c r="C29" s="60"/>
      <c r="D29" s="60"/>
      <c r="E29" s="60"/>
      <c r="F29" s="62"/>
      <c r="G29" s="62"/>
      <c r="H29" s="62"/>
      <c r="I29" s="62"/>
      <c r="J29" s="63"/>
      <c r="K29" s="64"/>
      <c r="L29" s="693" t="s">
        <v>169</v>
      </c>
      <c r="M29" s="694"/>
      <c r="N29" s="695"/>
      <c r="O29" s="56"/>
    </row>
    <row r="30" spans="1:15" s="28" customFormat="1" ht="24" customHeight="1">
      <c r="A30" s="66"/>
      <c r="B30" s="75"/>
      <c r="C30" s="75"/>
      <c r="D30" s="75"/>
      <c r="E30" s="75"/>
      <c r="F30" s="62"/>
      <c r="G30" s="62"/>
      <c r="H30" s="62"/>
      <c r="I30" s="62"/>
      <c r="J30" s="63"/>
      <c r="K30" s="64"/>
      <c r="L30" s="683" t="s">
        <v>170</v>
      </c>
      <c r="M30" s="684"/>
      <c r="N30" s="685"/>
      <c r="O30" s="56"/>
    </row>
    <row r="31" spans="1:15" s="28" customFormat="1" ht="24" customHeight="1">
      <c r="A31" s="66"/>
      <c r="B31" s="75"/>
      <c r="C31" s="75"/>
      <c r="D31" s="75"/>
      <c r="E31" s="75"/>
      <c r="F31" s="62"/>
      <c r="G31" s="62"/>
      <c r="H31" s="62"/>
      <c r="I31" s="62"/>
      <c r="J31" s="63"/>
      <c r="K31" s="64"/>
      <c r="L31" s="683" t="s">
        <v>171</v>
      </c>
      <c r="M31" s="684"/>
      <c r="N31" s="685"/>
      <c r="O31" s="56"/>
    </row>
    <row r="32" spans="1:15" s="28" customFormat="1" ht="24" customHeight="1">
      <c r="A32" s="66"/>
      <c r="B32" s="75"/>
      <c r="C32" s="75"/>
      <c r="D32" s="75"/>
      <c r="E32" s="75"/>
      <c r="F32" s="62"/>
      <c r="G32" s="62"/>
      <c r="H32" s="62"/>
      <c r="I32" s="62"/>
      <c r="J32" s="63"/>
      <c r="K32" s="64"/>
      <c r="L32" s="683" t="s">
        <v>172</v>
      </c>
      <c r="M32" s="684"/>
      <c r="N32" s="685"/>
      <c r="O32" s="56"/>
    </row>
    <row r="33" spans="1:15" s="28" customFormat="1" ht="24" customHeight="1">
      <c r="A33" s="67"/>
      <c r="B33" s="62"/>
      <c r="C33" s="62"/>
      <c r="D33" s="62"/>
      <c r="E33" s="62"/>
      <c r="F33" s="62"/>
      <c r="G33" s="62"/>
      <c r="H33" s="62"/>
      <c r="I33" s="62"/>
      <c r="J33" s="68"/>
      <c r="K33" s="69"/>
      <c r="L33" s="683" t="s">
        <v>173</v>
      </c>
      <c r="M33" s="684"/>
      <c r="N33" s="685"/>
      <c r="O33" s="50"/>
    </row>
    <row r="34" spans="1:15" s="28" customFormat="1" ht="24" customHeight="1" thickBot="1">
      <c r="A34" s="76"/>
      <c r="B34" s="77"/>
      <c r="C34" s="77"/>
      <c r="D34" s="77"/>
      <c r="E34" s="77"/>
      <c r="F34" s="77"/>
      <c r="G34" s="77"/>
      <c r="H34" s="77"/>
      <c r="I34" s="77"/>
      <c r="J34" s="78"/>
      <c r="K34" s="79"/>
      <c r="L34" s="686" t="s">
        <v>174</v>
      </c>
      <c r="M34" s="687"/>
      <c r="N34" s="688"/>
      <c r="O34" s="80"/>
    </row>
    <row r="35" s="28" customFormat="1" ht="16.5" customHeight="1" hidden="1"/>
    <row r="36" spans="1:15" s="28" customFormat="1" ht="24" customHeight="1">
      <c r="A36" s="81" t="s">
        <v>175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5" s="28" customFormat="1" ht="46.5" customHeight="1" thickBot="1">
      <c r="A37" s="689" t="s">
        <v>218</v>
      </c>
      <c r="B37" s="690"/>
      <c r="C37" s="690"/>
      <c r="D37" s="690"/>
      <c r="E37" s="690"/>
      <c r="F37" s="690"/>
      <c r="G37" s="690"/>
      <c r="H37" s="690"/>
      <c r="I37" s="690"/>
      <c r="J37" s="690"/>
      <c r="K37" s="690"/>
      <c r="L37" s="690"/>
      <c r="M37" s="690"/>
      <c r="N37" s="690"/>
      <c r="O37" s="690"/>
    </row>
    <row r="38" spans="1:14" s="28" customFormat="1" ht="28.5" customHeight="1">
      <c r="A38" s="83" t="s">
        <v>176</v>
      </c>
      <c r="B38" s="22" t="s">
        <v>177</v>
      </c>
      <c r="C38" s="23">
        <f>C2</f>
        <v>111</v>
      </c>
      <c r="D38" s="24" t="s">
        <v>178</v>
      </c>
      <c r="E38" s="23">
        <f>E2</f>
        <v>3</v>
      </c>
      <c r="F38" s="24" t="s">
        <v>179</v>
      </c>
      <c r="G38" s="23">
        <f>G2</f>
        <v>25</v>
      </c>
      <c r="H38" s="24" t="s">
        <v>180</v>
      </c>
      <c r="I38" s="24" t="s">
        <v>181</v>
      </c>
      <c r="J38" s="24" t="str">
        <f>J2</f>
        <v>五</v>
      </c>
      <c r="K38" s="748" t="str">
        <f>'4四'!K38:L38</f>
        <v> 廠商：定緁</v>
      </c>
      <c r="L38" s="748"/>
      <c r="M38" s="691" t="s">
        <v>183</v>
      </c>
      <c r="N38" s="692"/>
    </row>
    <row r="39" spans="1:14" s="28" customFormat="1" ht="28.5" customHeight="1">
      <c r="A39" s="665" t="s">
        <v>184</v>
      </c>
      <c r="B39" s="676" t="s">
        <v>212</v>
      </c>
      <c r="C39" s="676"/>
      <c r="D39" s="676" t="s">
        <v>185</v>
      </c>
      <c r="E39" s="676"/>
      <c r="F39" s="676"/>
      <c r="G39" s="676" t="s">
        <v>186</v>
      </c>
      <c r="H39" s="676"/>
      <c r="I39" s="676"/>
      <c r="J39" s="675" t="s">
        <v>187</v>
      </c>
      <c r="K39" s="675"/>
      <c r="L39" s="675" t="s">
        <v>188</v>
      </c>
      <c r="M39" s="677" t="s">
        <v>227</v>
      </c>
      <c r="N39" s="680" t="s">
        <v>189</v>
      </c>
    </row>
    <row r="40" spans="1:14" s="28" customFormat="1" ht="28.5" customHeight="1">
      <c r="A40" s="682"/>
      <c r="B40" s="676"/>
      <c r="C40" s="676"/>
      <c r="D40" s="676"/>
      <c r="E40" s="676"/>
      <c r="F40" s="676"/>
      <c r="G40" s="676"/>
      <c r="H40" s="676"/>
      <c r="I40" s="676"/>
      <c r="J40" s="676"/>
      <c r="K40" s="676"/>
      <c r="L40" s="676"/>
      <c r="M40" s="678"/>
      <c r="N40" s="681"/>
    </row>
    <row r="41" spans="1:14" s="28" customFormat="1" ht="28.5" customHeight="1">
      <c r="A41" s="665" t="s">
        <v>190</v>
      </c>
      <c r="B41" s="676"/>
      <c r="C41" s="676"/>
      <c r="D41" s="676"/>
      <c r="E41" s="676"/>
      <c r="F41" s="676"/>
      <c r="G41" s="676"/>
      <c r="H41" s="676"/>
      <c r="I41" s="676"/>
      <c r="J41" s="676"/>
      <c r="K41" s="676"/>
      <c r="L41" s="676"/>
      <c r="M41" s="678"/>
      <c r="N41" s="681"/>
    </row>
    <row r="42" spans="1:14" s="28" customFormat="1" ht="36" customHeight="1">
      <c r="A42" s="682"/>
      <c r="B42" s="676"/>
      <c r="C42" s="676"/>
      <c r="D42" s="676"/>
      <c r="E42" s="676"/>
      <c r="F42" s="676"/>
      <c r="G42" s="676"/>
      <c r="H42" s="676"/>
      <c r="I42" s="676"/>
      <c r="J42" s="676"/>
      <c r="K42" s="676"/>
      <c r="L42" s="676"/>
      <c r="M42" s="679"/>
      <c r="N42" s="681"/>
    </row>
    <row r="43" spans="1:14" s="28" customFormat="1" ht="28.5" customHeight="1">
      <c r="A43" s="246" t="s">
        <v>426</v>
      </c>
      <c r="B43" s="674"/>
      <c r="C43" s="674"/>
      <c r="D43" s="674"/>
      <c r="E43" s="674"/>
      <c r="F43" s="674"/>
      <c r="G43" s="674"/>
      <c r="H43" s="674"/>
      <c r="I43" s="674"/>
      <c r="J43" s="674"/>
      <c r="K43" s="674"/>
      <c r="L43" s="258"/>
      <c r="M43" s="258"/>
      <c r="N43" s="259"/>
    </row>
    <row r="44" spans="1:14" s="28" customFormat="1" ht="28.5" customHeight="1">
      <c r="A44" s="288" t="s">
        <v>399</v>
      </c>
      <c r="B44" s="674"/>
      <c r="C44" s="674"/>
      <c r="D44" s="674"/>
      <c r="E44" s="674"/>
      <c r="F44" s="674"/>
      <c r="G44" s="674"/>
      <c r="H44" s="674"/>
      <c r="I44" s="674"/>
      <c r="J44" s="674"/>
      <c r="K44" s="674"/>
      <c r="L44" s="258"/>
      <c r="M44" s="258"/>
      <c r="N44" s="259"/>
    </row>
    <row r="45" spans="1:14" s="28" customFormat="1" ht="28.5" customHeight="1">
      <c r="A45" s="106" t="s">
        <v>400</v>
      </c>
      <c r="B45" s="674"/>
      <c r="C45" s="674"/>
      <c r="D45" s="674"/>
      <c r="E45" s="674"/>
      <c r="F45" s="674"/>
      <c r="G45" s="674"/>
      <c r="H45" s="674"/>
      <c r="I45" s="674"/>
      <c r="J45" s="741"/>
      <c r="K45" s="742"/>
      <c r="L45" s="257"/>
      <c r="M45" s="274"/>
      <c r="N45" s="259"/>
    </row>
    <row r="46" spans="1:14" s="28" customFormat="1" ht="28.5" customHeight="1">
      <c r="A46" s="107" t="s">
        <v>410</v>
      </c>
      <c r="B46" s="674"/>
      <c r="C46" s="674"/>
      <c r="D46" s="743"/>
      <c r="E46" s="674"/>
      <c r="F46" s="674"/>
      <c r="G46" s="674"/>
      <c r="H46" s="674"/>
      <c r="I46" s="674"/>
      <c r="J46" s="674"/>
      <c r="K46" s="674"/>
      <c r="L46" s="258"/>
      <c r="M46" s="258"/>
      <c r="N46" s="259"/>
    </row>
    <row r="47" spans="1:14" s="28" customFormat="1" ht="28.5" customHeight="1">
      <c r="A47" s="107" t="s">
        <v>413</v>
      </c>
      <c r="B47" s="674"/>
      <c r="C47" s="674"/>
      <c r="D47" s="674"/>
      <c r="E47" s="674"/>
      <c r="F47" s="674"/>
      <c r="G47" s="674"/>
      <c r="H47" s="674"/>
      <c r="I47" s="674"/>
      <c r="J47" s="674"/>
      <c r="K47" s="674"/>
      <c r="L47" s="258"/>
      <c r="M47" s="258"/>
      <c r="N47" s="259"/>
    </row>
    <row r="48" spans="1:14" s="28" customFormat="1" ht="28.5" customHeight="1">
      <c r="A48" s="279" t="s">
        <v>404</v>
      </c>
      <c r="B48" s="742"/>
      <c r="C48" s="742"/>
      <c r="D48" s="741"/>
      <c r="E48" s="742"/>
      <c r="F48" s="742"/>
      <c r="G48" s="674"/>
      <c r="H48" s="674"/>
      <c r="I48" s="674"/>
      <c r="J48" s="674"/>
      <c r="K48" s="674"/>
      <c r="L48" s="258"/>
      <c r="M48" s="258"/>
      <c r="N48" s="259"/>
    </row>
    <row r="49" spans="1:14" ht="28.5" customHeight="1">
      <c r="A49" s="107" t="s">
        <v>231</v>
      </c>
      <c r="B49" s="674"/>
      <c r="C49" s="674"/>
      <c r="D49" s="674"/>
      <c r="E49" s="674"/>
      <c r="F49" s="674"/>
      <c r="G49" s="674"/>
      <c r="H49" s="674"/>
      <c r="I49" s="674"/>
      <c r="J49" s="741"/>
      <c r="K49" s="742"/>
      <c r="L49" s="257"/>
      <c r="M49" s="274"/>
      <c r="N49" s="259"/>
    </row>
    <row r="50" spans="1:14" s="28" customFormat="1" ht="28.5" customHeight="1">
      <c r="A50" s="107" t="s">
        <v>271</v>
      </c>
      <c r="B50" s="674"/>
      <c r="C50" s="674"/>
      <c r="D50" s="674"/>
      <c r="E50" s="674"/>
      <c r="F50" s="674"/>
      <c r="G50" s="674"/>
      <c r="H50" s="674"/>
      <c r="I50" s="674"/>
      <c r="J50" s="674"/>
      <c r="K50" s="674"/>
      <c r="L50" s="258"/>
      <c r="M50" s="258"/>
      <c r="N50" s="259"/>
    </row>
    <row r="51" spans="1:14" s="28" customFormat="1" ht="28.5" customHeight="1">
      <c r="A51" s="107" t="s">
        <v>221</v>
      </c>
      <c r="B51" s="742"/>
      <c r="C51" s="742"/>
      <c r="D51" s="743"/>
      <c r="E51" s="674"/>
      <c r="F51" s="674"/>
      <c r="G51" s="674"/>
      <c r="H51" s="674"/>
      <c r="I51" s="674"/>
      <c r="J51" s="674"/>
      <c r="K51" s="674"/>
      <c r="L51" s="258"/>
      <c r="M51" s="258"/>
      <c r="N51" s="259"/>
    </row>
    <row r="52" spans="1:14" s="28" customFormat="1" ht="28.5" customHeight="1">
      <c r="A52" s="279" t="s">
        <v>452</v>
      </c>
      <c r="B52" s="674"/>
      <c r="C52" s="674"/>
      <c r="D52" s="674"/>
      <c r="E52" s="674"/>
      <c r="F52" s="674"/>
      <c r="G52" s="674"/>
      <c r="H52" s="674"/>
      <c r="I52" s="674"/>
      <c r="J52" s="674"/>
      <c r="K52" s="674"/>
      <c r="L52" s="258"/>
      <c r="M52" s="258"/>
      <c r="N52" s="259"/>
    </row>
    <row r="53" spans="1:14" ht="28.5" customHeight="1">
      <c r="A53" s="106" t="s">
        <v>220</v>
      </c>
      <c r="B53" s="674"/>
      <c r="C53" s="674"/>
      <c r="D53" s="674"/>
      <c r="E53" s="674"/>
      <c r="F53" s="674"/>
      <c r="G53" s="674"/>
      <c r="H53" s="674"/>
      <c r="I53" s="674"/>
      <c r="J53" s="674"/>
      <c r="K53" s="674"/>
      <c r="L53" s="258"/>
      <c r="M53" s="258"/>
      <c r="N53" s="259"/>
    </row>
    <row r="54" spans="1:14" s="28" customFormat="1" ht="28.5" customHeight="1">
      <c r="A54" s="106" t="s">
        <v>455</v>
      </c>
      <c r="B54" s="674"/>
      <c r="C54" s="674"/>
      <c r="D54" s="674"/>
      <c r="E54" s="674"/>
      <c r="F54" s="674"/>
      <c r="G54" s="674"/>
      <c r="H54" s="674"/>
      <c r="I54" s="674"/>
      <c r="J54" s="674"/>
      <c r="K54" s="674"/>
      <c r="L54" s="258"/>
      <c r="M54" s="258"/>
      <c r="N54" s="259"/>
    </row>
    <row r="55" spans="1:14" s="28" customFormat="1" ht="28.5" customHeight="1">
      <c r="A55" s="275" t="s">
        <v>465</v>
      </c>
      <c r="B55" s="674"/>
      <c r="C55" s="674"/>
      <c r="D55" s="674"/>
      <c r="E55" s="674"/>
      <c r="F55" s="674"/>
      <c r="G55" s="674"/>
      <c r="H55" s="674"/>
      <c r="I55" s="674"/>
      <c r="J55" s="674"/>
      <c r="K55" s="674"/>
      <c r="L55" s="258"/>
      <c r="M55" s="258"/>
      <c r="N55" s="259"/>
    </row>
    <row r="56" spans="1:14" s="28" customFormat="1" ht="28.5" customHeight="1">
      <c r="A56" s="106" t="s">
        <v>271</v>
      </c>
      <c r="B56" s="674"/>
      <c r="C56" s="674"/>
      <c r="D56" s="674"/>
      <c r="E56" s="674"/>
      <c r="F56" s="674"/>
      <c r="G56" s="674"/>
      <c r="H56" s="674"/>
      <c r="I56" s="674"/>
      <c r="J56" s="674"/>
      <c r="K56" s="674"/>
      <c r="L56" s="258"/>
      <c r="M56" s="258"/>
      <c r="N56" s="259"/>
    </row>
    <row r="57" spans="1:14" s="28" customFormat="1" ht="28.5" customHeight="1">
      <c r="A57" s="246" t="s">
        <v>436</v>
      </c>
      <c r="B57" s="674"/>
      <c r="C57" s="674"/>
      <c r="D57" s="743"/>
      <c r="E57" s="674"/>
      <c r="F57" s="674"/>
      <c r="G57" s="674"/>
      <c r="H57" s="674"/>
      <c r="I57" s="674"/>
      <c r="J57" s="674"/>
      <c r="K57" s="674"/>
      <c r="L57" s="258"/>
      <c r="M57" s="258"/>
      <c r="N57" s="259"/>
    </row>
    <row r="58" spans="1:14" s="28" customFormat="1" ht="28.5" customHeight="1">
      <c r="A58" s="106" t="s">
        <v>28</v>
      </c>
      <c r="B58" s="674"/>
      <c r="C58" s="674"/>
      <c r="D58" s="743"/>
      <c r="E58" s="674"/>
      <c r="F58" s="674"/>
      <c r="G58" s="674"/>
      <c r="H58" s="674"/>
      <c r="I58" s="674"/>
      <c r="J58" s="674"/>
      <c r="K58" s="674"/>
      <c r="L58" s="258"/>
      <c r="M58" s="258"/>
      <c r="N58" s="259"/>
    </row>
    <row r="59" spans="1:14" s="28" customFormat="1" ht="28.5" customHeight="1">
      <c r="A59" s="275" t="s">
        <v>466</v>
      </c>
      <c r="B59" s="674"/>
      <c r="C59" s="674"/>
      <c r="D59" s="674"/>
      <c r="E59" s="674"/>
      <c r="F59" s="674"/>
      <c r="G59" s="674"/>
      <c r="H59" s="674"/>
      <c r="I59" s="674"/>
      <c r="J59" s="674"/>
      <c r="K59" s="674"/>
      <c r="L59" s="258"/>
      <c r="M59" s="258"/>
      <c r="N59" s="259"/>
    </row>
    <row r="60" spans="1:14" ht="28.5" customHeight="1">
      <c r="A60" s="86"/>
      <c r="B60" s="674"/>
      <c r="C60" s="674"/>
      <c r="D60" s="674"/>
      <c r="E60" s="674"/>
      <c r="F60" s="674"/>
      <c r="G60" s="674"/>
      <c r="H60" s="674"/>
      <c r="I60" s="674"/>
      <c r="J60" s="674"/>
      <c r="K60" s="674"/>
      <c r="L60" s="258"/>
      <c r="M60" s="258"/>
      <c r="N60" s="259"/>
    </row>
    <row r="61" spans="1:14" ht="28.5" customHeight="1">
      <c r="A61" s="93"/>
      <c r="B61" s="674"/>
      <c r="C61" s="674"/>
      <c r="D61" s="674"/>
      <c r="E61" s="674"/>
      <c r="F61" s="674"/>
      <c r="G61" s="674"/>
      <c r="H61" s="674"/>
      <c r="I61" s="674"/>
      <c r="J61" s="674"/>
      <c r="K61" s="674"/>
      <c r="L61" s="258"/>
      <c r="M61" s="258"/>
      <c r="N61" s="259"/>
    </row>
    <row r="62" spans="1:14" ht="28.5" customHeight="1" thickBot="1">
      <c r="A62" s="94"/>
      <c r="B62" s="749"/>
      <c r="C62" s="749"/>
      <c r="D62" s="749"/>
      <c r="E62" s="749"/>
      <c r="F62" s="749"/>
      <c r="G62" s="749"/>
      <c r="H62" s="749"/>
      <c r="I62" s="749"/>
      <c r="J62" s="749"/>
      <c r="K62" s="749"/>
      <c r="L62" s="263"/>
      <c r="M62" s="263"/>
      <c r="N62" s="264"/>
    </row>
    <row r="63" spans="1:14" ht="15.75" customHeight="1">
      <c r="A63" s="739" t="s">
        <v>94</v>
      </c>
      <c r="B63" s="670" t="s">
        <v>191</v>
      </c>
      <c r="C63" s="670"/>
      <c r="D63" s="670"/>
      <c r="E63" s="670"/>
      <c r="F63" s="670"/>
      <c r="G63" s="670"/>
      <c r="H63" s="670"/>
      <c r="I63" s="670"/>
      <c r="J63" s="670"/>
      <c r="K63" s="670"/>
      <c r="L63" s="670"/>
      <c r="M63" s="670"/>
      <c r="N63" s="671"/>
    </row>
    <row r="64" spans="1:14" ht="21" customHeight="1">
      <c r="A64" s="666"/>
      <c r="B64" s="670" t="s">
        <v>192</v>
      </c>
      <c r="C64" s="670"/>
      <c r="D64" s="670"/>
      <c r="E64" s="670"/>
      <c r="F64" s="670"/>
      <c r="G64" s="670"/>
      <c r="H64" s="670"/>
      <c r="I64" s="670"/>
      <c r="J64" s="670"/>
      <c r="K64" s="670"/>
      <c r="L64" s="670"/>
      <c r="M64" s="670"/>
      <c r="N64" s="671"/>
    </row>
    <row r="65" spans="1:14" ht="21" customHeight="1" thickBot="1">
      <c r="A65" s="667"/>
      <c r="B65" s="672" t="s">
        <v>193</v>
      </c>
      <c r="C65" s="672"/>
      <c r="D65" s="672"/>
      <c r="E65" s="672"/>
      <c r="F65" s="672"/>
      <c r="G65" s="672"/>
      <c r="H65" s="672"/>
      <c r="I65" s="672"/>
      <c r="J65" s="672"/>
      <c r="K65" s="672"/>
      <c r="L65" s="672"/>
      <c r="M65" s="672"/>
      <c r="N65" s="673"/>
    </row>
    <row r="66" spans="1:15" s="28" customFormat="1" ht="24" customHeight="1">
      <c r="A66" s="81" t="s">
        <v>175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</sheetData>
  <sheetProtection/>
  <mergeCells count="145">
    <mergeCell ref="B4:K4"/>
    <mergeCell ref="B5:C5"/>
    <mergeCell ref="D5:F5"/>
    <mergeCell ref="G5:I5"/>
    <mergeCell ref="J5:K5"/>
    <mergeCell ref="A1:O1"/>
    <mergeCell ref="L2:N2"/>
    <mergeCell ref="B3:D3"/>
    <mergeCell ref="E3:F3"/>
    <mergeCell ref="B7:C7"/>
    <mergeCell ref="D7:F7"/>
    <mergeCell ref="G7:I7"/>
    <mergeCell ref="J7:K7"/>
    <mergeCell ref="B6:C6"/>
    <mergeCell ref="D6:F6"/>
    <mergeCell ref="G6:I6"/>
    <mergeCell ref="J6:K6"/>
    <mergeCell ref="L8:N8"/>
    <mergeCell ref="B9:C9"/>
    <mergeCell ref="D9:F9"/>
    <mergeCell ref="G9:I9"/>
    <mergeCell ref="J9:K9"/>
    <mergeCell ref="L9:N9"/>
    <mergeCell ref="B8:C8"/>
    <mergeCell ref="D8:F8"/>
    <mergeCell ref="G8:I8"/>
    <mergeCell ref="J8:K8"/>
    <mergeCell ref="L13:N13"/>
    <mergeCell ref="A14:D14"/>
    <mergeCell ref="E14:K14"/>
    <mergeCell ref="L14:N14"/>
    <mergeCell ref="A10:K10"/>
    <mergeCell ref="L10:N10"/>
    <mergeCell ref="L11:N11"/>
    <mergeCell ref="L12:N12"/>
    <mergeCell ref="J25:K25"/>
    <mergeCell ref="L26:N26"/>
    <mergeCell ref="L27:N27"/>
    <mergeCell ref="L28:N28"/>
    <mergeCell ref="A15:D15"/>
    <mergeCell ref="E15:K15"/>
    <mergeCell ref="L15:N15"/>
    <mergeCell ref="L16:N16"/>
    <mergeCell ref="L33:N33"/>
    <mergeCell ref="L34:N34"/>
    <mergeCell ref="A37:O37"/>
    <mergeCell ref="K38:L38"/>
    <mergeCell ref="M38:N38"/>
    <mergeCell ref="L29:N29"/>
    <mergeCell ref="L30:N30"/>
    <mergeCell ref="L31:N31"/>
    <mergeCell ref="L32:N32"/>
    <mergeCell ref="M39:M42"/>
    <mergeCell ref="N39:N42"/>
    <mergeCell ref="A39:A40"/>
    <mergeCell ref="B39:C42"/>
    <mergeCell ref="D39:F42"/>
    <mergeCell ref="G39:I42"/>
    <mergeCell ref="A41:A42"/>
    <mergeCell ref="B43:C43"/>
    <mergeCell ref="D43:F43"/>
    <mergeCell ref="G43:I43"/>
    <mergeCell ref="J43:K43"/>
    <mergeCell ref="J39:K42"/>
    <mergeCell ref="L39:L42"/>
    <mergeCell ref="B45:C45"/>
    <mergeCell ref="D45:F45"/>
    <mergeCell ref="G45:I45"/>
    <mergeCell ref="J45:K45"/>
    <mergeCell ref="B44:C44"/>
    <mergeCell ref="D44:F44"/>
    <mergeCell ref="G44:I44"/>
    <mergeCell ref="J44:K44"/>
    <mergeCell ref="B47:C47"/>
    <mergeCell ref="D47:F47"/>
    <mergeCell ref="G47:I47"/>
    <mergeCell ref="J47:K47"/>
    <mergeCell ref="B46:C46"/>
    <mergeCell ref="D46:F46"/>
    <mergeCell ref="G46:I46"/>
    <mergeCell ref="J46:K46"/>
    <mergeCell ref="B49:C49"/>
    <mergeCell ref="D49:F49"/>
    <mergeCell ref="G49:I49"/>
    <mergeCell ref="J49:K49"/>
    <mergeCell ref="B48:C48"/>
    <mergeCell ref="D48:F48"/>
    <mergeCell ref="G48:I48"/>
    <mergeCell ref="J48:K48"/>
    <mergeCell ref="B51:C51"/>
    <mergeCell ref="D51:F51"/>
    <mergeCell ref="G51:I51"/>
    <mergeCell ref="J51:K51"/>
    <mergeCell ref="B50:C50"/>
    <mergeCell ref="D50:F50"/>
    <mergeCell ref="G50:I50"/>
    <mergeCell ref="J50:K50"/>
    <mergeCell ref="B53:C53"/>
    <mergeCell ref="D53:F53"/>
    <mergeCell ref="G53:I53"/>
    <mergeCell ref="J53:K53"/>
    <mergeCell ref="B52:C52"/>
    <mergeCell ref="D52:F52"/>
    <mergeCell ref="G52:I52"/>
    <mergeCell ref="J52:K52"/>
    <mergeCell ref="B55:C55"/>
    <mergeCell ref="D55:F55"/>
    <mergeCell ref="G55:I55"/>
    <mergeCell ref="J55:K55"/>
    <mergeCell ref="B54:C54"/>
    <mergeCell ref="D54:F54"/>
    <mergeCell ref="G54:I54"/>
    <mergeCell ref="J54:K54"/>
    <mergeCell ref="B57:C57"/>
    <mergeCell ref="D57:F57"/>
    <mergeCell ref="G57:I57"/>
    <mergeCell ref="J57:K57"/>
    <mergeCell ref="B56:C56"/>
    <mergeCell ref="D56:F56"/>
    <mergeCell ref="G56:I56"/>
    <mergeCell ref="J56:K56"/>
    <mergeCell ref="B59:C59"/>
    <mergeCell ref="D59:F59"/>
    <mergeCell ref="G59:I59"/>
    <mergeCell ref="J59:K59"/>
    <mergeCell ref="B58:C58"/>
    <mergeCell ref="D58:F58"/>
    <mergeCell ref="G58:I58"/>
    <mergeCell ref="J58:K58"/>
    <mergeCell ref="B61:C61"/>
    <mergeCell ref="D61:F61"/>
    <mergeCell ref="G61:I61"/>
    <mergeCell ref="J61:K61"/>
    <mergeCell ref="B60:C60"/>
    <mergeCell ref="D60:F60"/>
    <mergeCell ref="G60:I60"/>
    <mergeCell ref="J60:K60"/>
    <mergeCell ref="A63:A65"/>
    <mergeCell ref="B63:N63"/>
    <mergeCell ref="B64:N64"/>
    <mergeCell ref="B65:N65"/>
    <mergeCell ref="B62:C62"/>
    <mergeCell ref="D62:F62"/>
    <mergeCell ref="G62:I62"/>
    <mergeCell ref="J62:K62"/>
  </mergeCells>
  <printOptions/>
  <pageMargins left="0.22" right="0.23" top="0.2" bottom="0.3" header="0.29" footer="0.19"/>
  <pageSetup horizontalDpi="600" verticalDpi="600" orientation="portrait" paperSize="9" scale="98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"/>
  <sheetViews>
    <sheetView view="pageBreakPreview" zoomScale="75" zoomScaleNormal="75" zoomScaleSheetLayoutView="75" zoomScalePageLayoutView="0" workbookViewId="0" topLeftCell="A1">
      <selection activeCell="C11" sqref="C11"/>
    </sheetView>
  </sheetViews>
  <sheetFormatPr defaultColWidth="6.125" defaultRowHeight="22.5" customHeight="1"/>
  <cols>
    <col min="1" max="1" width="4.625" style="203" customWidth="1"/>
    <col min="2" max="2" width="21.50390625" style="201" customWidth="1"/>
    <col min="3" max="3" width="5.625" style="2" customWidth="1"/>
    <col min="4" max="4" width="6.00390625" style="2" customWidth="1"/>
    <col min="5" max="5" width="4.125" style="2" customWidth="1"/>
    <col min="6" max="6" width="5.625" style="3" customWidth="1"/>
    <col min="7" max="7" width="6.625" style="4" customWidth="1"/>
    <col min="8" max="8" width="4.625" style="203" customWidth="1"/>
    <col min="9" max="9" width="17.25390625" style="201" customWidth="1"/>
    <col min="10" max="10" width="5.625" style="2" customWidth="1"/>
    <col min="11" max="11" width="6.00390625" style="2" customWidth="1"/>
    <col min="12" max="12" width="4.125" style="2" customWidth="1"/>
    <col min="13" max="13" width="5.625" style="3" customWidth="1"/>
    <col min="14" max="14" width="7.125" style="4" customWidth="1"/>
    <col min="15" max="15" width="4.625" style="203" customWidth="1"/>
    <col min="16" max="16" width="19.25390625" style="201" customWidth="1"/>
    <col min="17" max="17" width="5.625" style="2" customWidth="1"/>
    <col min="18" max="18" width="6.00390625" style="2" customWidth="1"/>
    <col min="19" max="19" width="4.125" style="2" customWidth="1"/>
    <col min="20" max="20" width="5.625" style="3" customWidth="1"/>
    <col min="21" max="21" width="6.50390625" style="4" customWidth="1"/>
    <col min="22" max="22" width="4.625" style="204" customWidth="1"/>
    <col min="23" max="23" width="17.125" style="201" customWidth="1"/>
    <col min="24" max="24" width="5.625" style="2" customWidth="1"/>
    <col min="25" max="25" width="6.00390625" style="2" customWidth="1"/>
    <col min="26" max="26" width="4.125" style="2" customWidth="1"/>
    <col min="27" max="27" width="5.625" style="3" customWidth="1"/>
    <col min="28" max="28" width="7.00390625" style="4" customWidth="1"/>
    <col min="29" max="29" width="4.625" style="203" customWidth="1"/>
    <col min="30" max="30" width="19.75390625" style="201" customWidth="1"/>
    <col min="31" max="31" width="5.50390625" style="2" customWidth="1"/>
    <col min="32" max="32" width="6.00390625" style="2" customWidth="1"/>
    <col min="33" max="33" width="4.125" style="2" customWidth="1"/>
    <col min="34" max="34" width="6.625" style="6" customWidth="1"/>
    <col min="35" max="35" width="7.00390625" style="4" customWidth="1"/>
    <col min="36" max="36" width="8.625" style="205" customWidth="1"/>
    <col min="37" max="16384" width="6.125" style="205" customWidth="1"/>
  </cols>
  <sheetData>
    <row r="1" spans="1:36" s="191" customFormat="1" ht="18.75" customHeight="1">
      <c r="A1" s="599" t="str">
        <f>'第三周'!A1</f>
        <v>僑愛國民小學112學年度第二學期第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290">
        <f>'第三周'!L1+1</f>
        <v>6</v>
      </c>
      <c r="M1" s="600" t="s">
        <v>437</v>
      </c>
      <c r="N1" s="600"/>
      <c r="O1" s="600"/>
      <c r="P1" s="600"/>
      <c r="Q1" s="600"/>
      <c r="R1" s="600"/>
      <c r="S1" s="600"/>
      <c r="T1" s="600"/>
      <c r="U1" s="600"/>
      <c r="V1" s="600"/>
      <c r="W1" s="174" t="s">
        <v>219</v>
      </c>
      <c r="X1" s="136"/>
      <c r="Y1" s="563">
        <f>AJ30</f>
        <v>0</v>
      </c>
      <c r="Z1" s="563"/>
      <c r="AA1" s="136"/>
      <c r="AB1" s="136"/>
      <c r="AC1" s="189"/>
      <c r="AD1" s="137" t="s">
        <v>0</v>
      </c>
      <c r="AE1" s="564">
        <v>1450</v>
      </c>
      <c r="AF1" s="564"/>
      <c r="AG1" s="564"/>
      <c r="AH1" s="226"/>
      <c r="AI1" s="245"/>
      <c r="AJ1" s="190"/>
    </row>
    <row r="2" spans="1:35" s="192" customFormat="1" ht="18.75" customHeight="1">
      <c r="A2" s="565" t="s">
        <v>1</v>
      </c>
      <c r="B2" s="625">
        <v>45369</v>
      </c>
      <c r="C2" s="625"/>
      <c r="D2" s="625"/>
      <c r="E2" s="626"/>
      <c r="F2" s="471"/>
      <c r="G2" s="472"/>
      <c r="H2" s="609" t="s">
        <v>1</v>
      </c>
      <c r="I2" s="611">
        <f>B2+1</f>
        <v>45370</v>
      </c>
      <c r="J2" s="611"/>
      <c r="K2" s="611"/>
      <c r="L2" s="611"/>
      <c r="M2" s="473"/>
      <c r="N2" s="474"/>
      <c r="O2" s="609" t="s">
        <v>1</v>
      </c>
      <c r="P2" s="627">
        <f>I2+1</f>
        <v>45371</v>
      </c>
      <c r="Q2" s="627"/>
      <c r="R2" s="627"/>
      <c r="S2" s="627"/>
      <c r="T2" s="475"/>
      <c r="U2" s="476"/>
      <c r="V2" s="609" t="s">
        <v>1</v>
      </c>
      <c r="W2" s="612">
        <f>P2+1</f>
        <v>45372</v>
      </c>
      <c r="X2" s="612"/>
      <c r="Y2" s="612"/>
      <c r="Z2" s="612"/>
      <c r="AA2" s="477"/>
      <c r="AB2" s="478"/>
      <c r="AC2" s="619" t="s">
        <v>1</v>
      </c>
      <c r="AD2" s="622">
        <f>W2+1</f>
        <v>45373</v>
      </c>
      <c r="AE2" s="622"/>
      <c r="AF2" s="622"/>
      <c r="AG2" s="623"/>
      <c r="AH2" s="227"/>
      <c r="AI2" s="228"/>
    </row>
    <row r="3" spans="1:35" s="192" customFormat="1" ht="18.75" customHeight="1" hidden="1">
      <c r="A3" s="624"/>
      <c r="B3" s="479" t="s">
        <v>2</v>
      </c>
      <c r="C3" s="480" t="s">
        <v>3</v>
      </c>
      <c r="D3" s="481" t="s">
        <v>236</v>
      </c>
      <c r="E3" s="481" t="s">
        <v>237</v>
      </c>
      <c r="F3" s="482" t="s">
        <v>238</v>
      </c>
      <c r="G3" s="480" t="s">
        <v>239</v>
      </c>
      <c r="H3" s="610"/>
      <c r="I3" s="479" t="s">
        <v>2</v>
      </c>
      <c r="J3" s="480" t="s">
        <v>3</v>
      </c>
      <c r="K3" s="481" t="s">
        <v>236</v>
      </c>
      <c r="L3" s="481" t="s">
        <v>237</v>
      </c>
      <c r="M3" s="482" t="s">
        <v>238</v>
      </c>
      <c r="N3" s="480" t="s">
        <v>239</v>
      </c>
      <c r="O3" s="610"/>
      <c r="P3" s="479" t="s">
        <v>2</v>
      </c>
      <c r="Q3" s="480" t="s">
        <v>3</v>
      </c>
      <c r="R3" s="481" t="s">
        <v>236</v>
      </c>
      <c r="S3" s="481" t="s">
        <v>237</v>
      </c>
      <c r="T3" s="482" t="s">
        <v>238</v>
      </c>
      <c r="U3" s="480" t="s">
        <v>239</v>
      </c>
      <c r="V3" s="610"/>
      <c r="W3" s="479" t="s">
        <v>2</v>
      </c>
      <c r="X3" s="480" t="s">
        <v>3</v>
      </c>
      <c r="Y3" s="481" t="s">
        <v>236</v>
      </c>
      <c r="Z3" s="481" t="s">
        <v>237</v>
      </c>
      <c r="AA3" s="482" t="s">
        <v>238</v>
      </c>
      <c r="AB3" s="483" t="s">
        <v>239</v>
      </c>
      <c r="AC3" s="620"/>
      <c r="AD3" s="479" t="s">
        <v>2</v>
      </c>
      <c r="AE3" s="480" t="s">
        <v>3</v>
      </c>
      <c r="AF3" s="481" t="s">
        <v>236</v>
      </c>
      <c r="AG3" s="484" t="s">
        <v>237</v>
      </c>
      <c r="AH3" s="206" t="s">
        <v>238</v>
      </c>
      <c r="AI3" s="229" t="s">
        <v>239</v>
      </c>
    </row>
    <row r="4" spans="1:45" s="193" customFormat="1" ht="18.75" customHeight="1">
      <c r="A4" s="624"/>
      <c r="B4" s="305" t="str">
        <f>'3月總表'!A22</f>
        <v>藜麥飯</v>
      </c>
      <c r="C4" s="306"/>
      <c r="D4" s="549">
        <f>AE1</f>
        <v>1450</v>
      </c>
      <c r="E4" s="550"/>
      <c r="F4" s="485"/>
      <c r="G4" s="486"/>
      <c r="H4" s="610"/>
      <c r="I4" s="435" t="str">
        <f>'3月總表'!B22</f>
        <v>糙米飯</v>
      </c>
      <c r="J4" s="436"/>
      <c r="K4" s="607">
        <f>AE1-120</f>
        <v>1330</v>
      </c>
      <c r="L4" s="608"/>
      <c r="M4" s="485"/>
      <c r="N4" s="486"/>
      <c r="O4" s="610"/>
      <c r="P4" s="305" t="str">
        <f>'3月總表'!C22</f>
        <v>豚骨拉麵</v>
      </c>
      <c r="Q4" s="306"/>
      <c r="R4" s="549">
        <f>AE1</f>
        <v>1450</v>
      </c>
      <c r="S4" s="550"/>
      <c r="T4" s="448"/>
      <c r="U4" s="156"/>
      <c r="V4" s="610"/>
      <c r="W4" s="305" t="str">
        <f>'3月總表'!D22</f>
        <v>玉米飯</v>
      </c>
      <c r="X4" s="306"/>
      <c r="Y4" s="549">
        <f>AE1</f>
        <v>1450</v>
      </c>
      <c r="Z4" s="550"/>
      <c r="AA4" s="485"/>
      <c r="AB4" s="487"/>
      <c r="AC4" s="620"/>
      <c r="AD4" s="305" t="str">
        <f>'3月總表'!E22</f>
        <v>糙米飯</v>
      </c>
      <c r="AE4" s="306"/>
      <c r="AF4" s="549">
        <f>AE1</f>
        <v>1450</v>
      </c>
      <c r="AG4" s="550"/>
      <c r="AH4" s="173"/>
      <c r="AI4" s="230"/>
      <c r="AM4" s="618"/>
      <c r="AN4" s="132"/>
      <c r="AO4" s="132"/>
      <c r="AP4" s="194"/>
      <c r="AQ4" s="194"/>
      <c r="AR4" s="195"/>
      <c r="AS4" s="165"/>
    </row>
    <row r="5" spans="1:48" s="193" customFormat="1" ht="18.75" customHeight="1">
      <c r="A5" s="631" t="str">
        <f>'3月總表'!A23</f>
        <v>洋芋燒雞</v>
      </c>
      <c r="B5" s="438" t="s">
        <v>274</v>
      </c>
      <c r="C5" s="438">
        <v>16.5</v>
      </c>
      <c r="D5" s="439">
        <f>ROUND($D$4*C5/1000,0)</f>
        <v>24</v>
      </c>
      <c r="E5" s="440" t="s">
        <v>10</v>
      </c>
      <c r="F5" s="448"/>
      <c r="G5" s="156">
        <f>D5*F5</f>
        <v>0</v>
      </c>
      <c r="H5" s="538" t="str">
        <f>'3月總表'!B23</f>
        <v>◎蠔油蒸魚(板條)</v>
      </c>
      <c r="I5" s="437" t="s">
        <v>567</v>
      </c>
      <c r="J5" s="438">
        <v>82.5</v>
      </c>
      <c r="K5" s="439">
        <f>ROUND($K$4*J5/1000,0)</f>
        <v>110</v>
      </c>
      <c r="L5" s="440" t="s">
        <v>10</v>
      </c>
      <c r="M5" s="307"/>
      <c r="N5" s="156">
        <f>K5*M5</f>
        <v>0</v>
      </c>
      <c r="O5" s="541" t="str">
        <f>'3月總表'!C22</f>
        <v>豚骨拉麵</v>
      </c>
      <c r="P5" s="439" t="s">
        <v>396</v>
      </c>
      <c r="Q5" s="439">
        <v>138</v>
      </c>
      <c r="R5" s="439">
        <f aca="true" t="shared" si="0" ref="R5:R11">ROUND($R$4*Q5/1000,0)</f>
        <v>200</v>
      </c>
      <c r="S5" s="297" t="s">
        <v>10</v>
      </c>
      <c r="T5" s="448"/>
      <c r="U5" s="156">
        <f>R5*T5</f>
        <v>0</v>
      </c>
      <c r="V5" s="546" t="str">
        <f>'3月總表'!D23</f>
        <v>照燒豆腐</v>
      </c>
      <c r="W5" s="438" t="s">
        <v>371</v>
      </c>
      <c r="X5" s="438">
        <v>45.5</v>
      </c>
      <c r="Y5" s="446">
        <f>ROUND($Y$4*X5/1000,0)</f>
        <v>66</v>
      </c>
      <c r="Z5" s="440" t="s">
        <v>10</v>
      </c>
      <c r="AA5" s="448"/>
      <c r="AB5" s="156">
        <f>Y5*AA5</f>
        <v>0</v>
      </c>
      <c r="AC5" s="541" t="str">
        <f>'3月總表'!E23</f>
        <v>黃豆燒肉</v>
      </c>
      <c r="AD5" s="438" t="s">
        <v>426</v>
      </c>
      <c r="AE5" s="161">
        <v>55</v>
      </c>
      <c r="AF5" s="446">
        <f>ROUND($AF$4*AE5/1000,0)</f>
        <v>80</v>
      </c>
      <c r="AG5" s="297" t="s">
        <v>10</v>
      </c>
      <c r="AH5" s="164"/>
      <c r="AI5" s="156">
        <f>AF5*AH5</f>
        <v>0</v>
      </c>
      <c r="AM5" s="618"/>
      <c r="AN5" s="132"/>
      <c r="AO5" s="132"/>
      <c r="AP5" s="613">
        <f>'[7]3月總表'!R23</f>
        <v>0</v>
      </c>
      <c r="AQ5" s="110" t="s">
        <v>251</v>
      </c>
      <c r="AR5" s="180">
        <v>30</v>
      </c>
      <c r="AS5" s="155">
        <f>ROUND($AE$1*AR5/1000,0)</f>
        <v>44</v>
      </c>
      <c r="AT5" s="112" t="s">
        <v>10</v>
      </c>
      <c r="AU5" s="164">
        <v>60</v>
      </c>
      <c r="AV5" s="231">
        <f aca="true" t="shared" si="1" ref="AV5:AV21">AS5*AU5</f>
        <v>2640</v>
      </c>
    </row>
    <row r="6" spans="1:48" s="193" customFormat="1" ht="18.75" customHeight="1">
      <c r="A6" s="631"/>
      <c r="B6" s="438" t="s">
        <v>427</v>
      </c>
      <c r="C6" s="438">
        <v>22.5</v>
      </c>
      <c r="D6" s="439">
        <f aca="true" t="shared" si="2" ref="D6:D23">ROUND($D$4*C6/1000,0)</f>
        <v>33</v>
      </c>
      <c r="E6" s="440" t="s">
        <v>10</v>
      </c>
      <c r="F6" s="448"/>
      <c r="G6" s="156">
        <f aca="true" t="shared" si="3" ref="G6:G27">D6*F6</f>
        <v>0</v>
      </c>
      <c r="H6" s="539"/>
      <c r="I6" s="437" t="s">
        <v>599</v>
      </c>
      <c r="J6" s="438">
        <v>41</v>
      </c>
      <c r="K6" s="439">
        <f>ROUND($K$4*J6/1000,0)</f>
        <v>55</v>
      </c>
      <c r="L6" s="440" t="s">
        <v>10</v>
      </c>
      <c r="M6" s="307"/>
      <c r="N6" s="156">
        <f aca="true" t="shared" si="4" ref="N6:N27">K6*M6</f>
        <v>0</v>
      </c>
      <c r="O6" s="542"/>
      <c r="P6" s="445" t="s">
        <v>549</v>
      </c>
      <c r="Q6" s="438">
        <v>21</v>
      </c>
      <c r="R6" s="439">
        <f t="shared" si="0"/>
        <v>30</v>
      </c>
      <c r="S6" s="297" t="s">
        <v>10</v>
      </c>
      <c r="T6" s="448"/>
      <c r="U6" s="156">
        <f aca="true" t="shared" si="5" ref="U6:U27">R6*T6</f>
        <v>0</v>
      </c>
      <c r="V6" s="546"/>
      <c r="W6" s="438" t="s">
        <v>372</v>
      </c>
      <c r="X6" s="438">
        <v>0.4</v>
      </c>
      <c r="Y6" s="446">
        <f>ROUND($Y$4*X6/1000,1)</f>
        <v>0.6</v>
      </c>
      <c r="Z6" s="440" t="s">
        <v>10</v>
      </c>
      <c r="AA6" s="448"/>
      <c r="AB6" s="156">
        <f aca="true" t="shared" si="6" ref="AB6:AB27">Y6*AA6</f>
        <v>0</v>
      </c>
      <c r="AC6" s="542"/>
      <c r="AD6" s="438" t="s">
        <v>501</v>
      </c>
      <c r="AE6" s="161">
        <v>3.5</v>
      </c>
      <c r="AF6" s="460" t="s">
        <v>213</v>
      </c>
      <c r="AG6" s="297" t="s">
        <v>10</v>
      </c>
      <c r="AH6" s="164"/>
      <c r="AI6" s="156"/>
      <c r="AM6" s="618"/>
      <c r="AN6" s="132"/>
      <c r="AO6" s="132"/>
      <c r="AP6" s="614"/>
      <c r="AQ6" s="110" t="s">
        <v>262</v>
      </c>
      <c r="AR6" s="180">
        <v>15</v>
      </c>
      <c r="AS6" s="155">
        <f>ROUND($AE$1*AR6/1000,0)</f>
        <v>22</v>
      </c>
      <c r="AT6" s="112" t="s">
        <v>10</v>
      </c>
      <c r="AU6" s="164">
        <v>175</v>
      </c>
      <c r="AV6" s="231">
        <f t="shared" si="1"/>
        <v>3850</v>
      </c>
    </row>
    <row r="7" spans="1:48" s="193" customFormat="1" ht="18.75" customHeight="1">
      <c r="A7" s="631"/>
      <c r="B7" s="438" t="s">
        <v>404</v>
      </c>
      <c r="C7" s="438">
        <v>6</v>
      </c>
      <c r="D7" s="439">
        <f t="shared" si="2"/>
        <v>9</v>
      </c>
      <c r="E7" s="440" t="s">
        <v>10</v>
      </c>
      <c r="F7" s="448"/>
      <c r="G7" s="156">
        <f t="shared" si="3"/>
        <v>0</v>
      </c>
      <c r="H7" s="539"/>
      <c r="I7" s="441" t="s">
        <v>557</v>
      </c>
      <c r="J7" s="438">
        <v>2</v>
      </c>
      <c r="K7" s="439" t="s">
        <v>213</v>
      </c>
      <c r="L7" s="440" t="s">
        <v>10</v>
      </c>
      <c r="M7" s="307"/>
      <c r="N7" s="156"/>
      <c r="O7" s="542"/>
      <c r="P7" s="439" t="s">
        <v>409</v>
      </c>
      <c r="Q7" s="449">
        <v>6</v>
      </c>
      <c r="R7" s="439">
        <f t="shared" si="0"/>
        <v>9</v>
      </c>
      <c r="S7" s="297" t="s">
        <v>10</v>
      </c>
      <c r="T7" s="448"/>
      <c r="U7" s="156">
        <f t="shared" si="5"/>
        <v>0</v>
      </c>
      <c r="V7" s="546"/>
      <c r="W7" s="439" t="s">
        <v>28</v>
      </c>
      <c r="X7" s="439">
        <v>0.2</v>
      </c>
      <c r="Y7" s="446">
        <f>ROUND($Y$4*X7/1000,1)</f>
        <v>0.3</v>
      </c>
      <c r="Z7" s="440" t="s">
        <v>10</v>
      </c>
      <c r="AA7" s="448"/>
      <c r="AB7" s="156">
        <f t="shared" si="6"/>
        <v>0</v>
      </c>
      <c r="AC7" s="542"/>
      <c r="AD7" s="161" t="s">
        <v>398</v>
      </c>
      <c r="AE7" s="161">
        <v>1</v>
      </c>
      <c r="AF7" s="447" t="s">
        <v>213</v>
      </c>
      <c r="AG7" s="297" t="s">
        <v>10</v>
      </c>
      <c r="AH7" s="164"/>
      <c r="AI7" s="156"/>
      <c r="AM7" s="618"/>
      <c r="AN7" s="132"/>
      <c r="AO7" s="132"/>
      <c r="AP7" s="614"/>
      <c r="AQ7" s="110" t="s">
        <v>246</v>
      </c>
      <c r="AR7" s="180">
        <v>5</v>
      </c>
      <c r="AS7" s="155">
        <f>ROUND($AE$1*AR7/1000,0)</f>
        <v>7</v>
      </c>
      <c r="AT7" s="112" t="s">
        <v>10</v>
      </c>
      <c r="AU7" s="164">
        <v>93</v>
      </c>
      <c r="AV7" s="231">
        <f t="shared" si="1"/>
        <v>651</v>
      </c>
    </row>
    <row r="8" spans="1:48" s="193" customFormat="1" ht="18.75" customHeight="1">
      <c r="A8" s="631"/>
      <c r="B8" s="438" t="s">
        <v>429</v>
      </c>
      <c r="C8" s="438">
        <v>7</v>
      </c>
      <c r="D8" s="439">
        <f t="shared" si="2"/>
        <v>10</v>
      </c>
      <c r="E8" s="440" t="s">
        <v>10</v>
      </c>
      <c r="F8" s="448"/>
      <c r="G8" s="156">
        <f t="shared" si="3"/>
        <v>0</v>
      </c>
      <c r="H8" s="539"/>
      <c r="I8" s="437" t="s">
        <v>547</v>
      </c>
      <c r="J8" s="438">
        <v>1.5</v>
      </c>
      <c r="K8" s="439">
        <f>ROUND($K$4*J8/1000,1)</f>
        <v>2</v>
      </c>
      <c r="L8" s="446" t="s">
        <v>10</v>
      </c>
      <c r="M8" s="448"/>
      <c r="N8" s="231">
        <f t="shared" si="4"/>
        <v>0</v>
      </c>
      <c r="O8" s="542"/>
      <c r="P8" s="439" t="s">
        <v>497</v>
      </c>
      <c r="Q8" s="449">
        <v>6</v>
      </c>
      <c r="R8" s="439">
        <f t="shared" si="0"/>
        <v>9</v>
      </c>
      <c r="S8" s="297" t="s">
        <v>10</v>
      </c>
      <c r="T8" s="448"/>
      <c r="U8" s="156">
        <f t="shared" si="5"/>
        <v>0</v>
      </c>
      <c r="V8" s="546"/>
      <c r="W8" s="439" t="s">
        <v>373</v>
      </c>
      <c r="X8" s="439">
        <v>2</v>
      </c>
      <c r="Y8" s="446">
        <f>ROUND($Y$4*X8/1800,0)</f>
        <v>2</v>
      </c>
      <c r="Z8" s="162" t="s">
        <v>222</v>
      </c>
      <c r="AA8" s="448"/>
      <c r="AB8" s="156">
        <f t="shared" si="6"/>
        <v>0</v>
      </c>
      <c r="AC8" s="542"/>
      <c r="AD8" s="161" t="s">
        <v>399</v>
      </c>
      <c r="AE8" s="161">
        <v>1</v>
      </c>
      <c r="AF8" s="446">
        <f aca="true" t="shared" si="7" ref="AF8:AF28">ROUND($AF$4*AE8/1000,0)</f>
        <v>1</v>
      </c>
      <c r="AG8" s="470" t="s">
        <v>230</v>
      </c>
      <c r="AH8" s="164"/>
      <c r="AI8" s="156">
        <f aca="true" t="shared" si="8" ref="AI8:AI28">AF8*AH8</f>
        <v>0</v>
      </c>
      <c r="AM8" s="618"/>
      <c r="AN8" s="132"/>
      <c r="AO8" s="132"/>
      <c r="AP8" s="614"/>
      <c r="AQ8" s="110" t="s">
        <v>252</v>
      </c>
      <c r="AR8" s="180">
        <v>21</v>
      </c>
      <c r="AS8" s="180">
        <f>ROUND($AE$1*AR8/3000,0)</f>
        <v>10</v>
      </c>
      <c r="AT8" s="212" t="s">
        <v>230</v>
      </c>
      <c r="AU8" s="164">
        <v>130</v>
      </c>
      <c r="AV8" s="231">
        <f t="shared" si="1"/>
        <v>1300</v>
      </c>
    </row>
    <row r="9" spans="1:48" s="193" customFormat="1" ht="18.75" customHeight="1">
      <c r="A9" s="631"/>
      <c r="B9" s="445" t="s">
        <v>383</v>
      </c>
      <c r="C9" s="438">
        <v>62</v>
      </c>
      <c r="D9" s="439">
        <f t="shared" si="2"/>
        <v>90</v>
      </c>
      <c r="E9" s="440" t="s">
        <v>10</v>
      </c>
      <c r="F9" s="448"/>
      <c r="G9" s="156">
        <f t="shared" si="3"/>
        <v>0</v>
      </c>
      <c r="H9" s="539"/>
      <c r="I9" s="442" t="s">
        <v>566</v>
      </c>
      <c r="J9" s="443">
        <v>0.4</v>
      </c>
      <c r="K9" s="439">
        <f>ROUND($K$4*J9/1000,1)</f>
        <v>0.5</v>
      </c>
      <c r="L9" s="446" t="s">
        <v>10</v>
      </c>
      <c r="M9" s="448"/>
      <c r="N9" s="231">
        <f t="shared" si="4"/>
        <v>0</v>
      </c>
      <c r="O9" s="542"/>
      <c r="P9" s="439" t="s">
        <v>428</v>
      </c>
      <c r="Q9" s="449">
        <v>8</v>
      </c>
      <c r="R9" s="439">
        <f>ROUND($R$4*Q9/4300,0)</f>
        <v>3</v>
      </c>
      <c r="S9" s="462" t="s">
        <v>381</v>
      </c>
      <c r="T9" s="448"/>
      <c r="U9" s="156">
        <f t="shared" si="5"/>
        <v>0</v>
      </c>
      <c r="V9" s="546"/>
      <c r="W9" s="449" t="s">
        <v>461</v>
      </c>
      <c r="X9" s="161">
        <v>17.5</v>
      </c>
      <c r="Y9" s="446">
        <f aca="true" t="shared" si="9" ref="Y9:Y24">ROUND($Y$4*X9/1000,0)</f>
        <v>25</v>
      </c>
      <c r="Z9" s="297" t="s">
        <v>10</v>
      </c>
      <c r="AA9" s="448"/>
      <c r="AB9" s="156">
        <f t="shared" si="6"/>
        <v>0</v>
      </c>
      <c r="AC9" s="542"/>
      <c r="AD9" s="438" t="s">
        <v>400</v>
      </c>
      <c r="AE9" s="438">
        <v>44.5</v>
      </c>
      <c r="AF9" s="446">
        <f t="shared" si="7"/>
        <v>65</v>
      </c>
      <c r="AG9" s="297" t="s">
        <v>10</v>
      </c>
      <c r="AH9" s="164"/>
      <c r="AI9" s="156">
        <f t="shared" si="8"/>
        <v>0</v>
      </c>
      <c r="AM9" s="618"/>
      <c r="AN9" s="132"/>
      <c r="AO9" s="132"/>
      <c r="AP9" s="614"/>
      <c r="AQ9" s="110" t="s">
        <v>214</v>
      </c>
      <c r="AR9" s="180">
        <v>8</v>
      </c>
      <c r="AS9" s="155">
        <f>ROUND($AE$1*AR9/1000,0)</f>
        <v>12</v>
      </c>
      <c r="AT9" s="112" t="s">
        <v>10</v>
      </c>
      <c r="AU9" s="164">
        <v>25</v>
      </c>
      <c r="AV9" s="231">
        <f t="shared" si="1"/>
        <v>300</v>
      </c>
    </row>
    <row r="10" spans="1:48" s="193" customFormat="1" ht="18.75" customHeight="1">
      <c r="A10" s="631"/>
      <c r="B10" s="464" t="s">
        <v>397</v>
      </c>
      <c r="C10" s="464">
        <v>2</v>
      </c>
      <c r="D10" s="465">
        <f t="shared" si="2"/>
        <v>3</v>
      </c>
      <c r="E10" s="497" t="s">
        <v>10</v>
      </c>
      <c r="F10" s="448"/>
      <c r="G10" s="156">
        <f t="shared" si="3"/>
        <v>0</v>
      </c>
      <c r="H10" s="539"/>
      <c r="I10" s="437" t="s">
        <v>253</v>
      </c>
      <c r="J10" s="438">
        <v>2</v>
      </c>
      <c r="K10" s="439">
        <f>ROUND($K$4*J10/3000,0)</f>
        <v>1</v>
      </c>
      <c r="L10" s="446" t="s">
        <v>10</v>
      </c>
      <c r="M10" s="448"/>
      <c r="N10" s="231">
        <f t="shared" si="4"/>
        <v>0</v>
      </c>
      <c r="O10" s="542"/>
      <c r="P10" s="438" t="s">
        <v>454</v>
      </c>
      <c r="Q10" s="445">
        <v>16.5</v>
      </c>
      <c r="R10" s="439">
        <f t="shared" si="0"/>
        <v>24</v>
      </c>
      <c r="S10" s="297" t="s">
        <v>10</v>
      </c>
      <c r="T10" s="448"/>
      <c r="U10" s="156">
        <f t="shared" si="5"/>
        <v>0</v>
      </c>
      <c r="V10" s="546"/>
      <c r="W10" s="445" t="s">
        <v>462</v>
      </c>
      <c r="X10" s="438">
        <v>6</v>
      </c>
      <c r="Y10" s="446">
        <f t="shared" si="9"/>
        <v>9</v>
      </c>
      <c r="Z10" s="440" t="s">
        <v>10</v>
      </c>
      <c r="AA10" s="448"/>
      <c r="AB10" s="156">
        <f t="shared" si="6"/>
        <v>0</v>
      </c>
      <c r="AC10" s="542"/>
      <c r="AD10" s="445" t="s">
        <v>462</v>
      </c>
      <c r="AE10" s="438">
        <v>8.5</v>
      </c>
      <c r="AF10" s="446">
        <f>ROUND($Y$4*AE10/1000,0)</f>
        <v>12</v>
      </c>
      <c r="AG10" s="440" t="s">
        <v>10</v>
      </c>
      <c r="AH10" s="164"/>
      <c r="AI10" s="156">
        <f t="shared" si="8"/>
        <v>0</v>
      </c>
      <c r="AM10" s="618"/>
      <c r="AN10" s="132"/>
      <c r="AO10" s="132"/>
      <c r="AP10" s="614"/>
      <c r="AQ10" s="110" t="s">
        <v>253</v>
      </c>
      <c r="AR10" s="180">
        <v>2</v>
      </c>
      <c r="AS10" s="155">
        <f>ROUND($AE$1*AR10/1000,0)</f>
        <v>3</v>
      </c>
      <c r="AT10" s="112" t="s">
        <v>10</v>
      </c>
      <c r="AU10" s="164">
        <v>115</v>
      </c>
      <c r="AV10" s="231">
        <f t="shared" si="1"/>
        <v>345</v>
      </c>
    </row>
    <row r="11" spans="1:48" s="192" customFormat="1" ht="18.75" customHeight="1">
      <c r="A11" s="631"/>
      <c r="B11" s="464"/>
      <c r="C11" s="464"/>
      <c r="D11" s="465"/>
      <c r="E11" s="498"/>
      <c r="F11" s="448"/>
      <c r="G11" s="156">
        <f t="shared" si="3"/>
        <v>0</v>
      </c>
      <c r="H11" s="539"/>
      <c r="I11" s="437"/>
      <c r="J11" s="438"/>
      <c r="K11" s="439"/>
      <c r="L11" s="447"/>
      <c r="M11" s="448"/>
      <c r="N11" s="231">
        <f t="shared" si="4"/>
        <v>0</v>
      </c>
      <c r="O11" s="542"/>
      <c r="P11" s="437" t="s">
        <v>498</v>
      </c>
      <c r="Q11" s="445">
        <v>6.5</v>
      </c>
      <c r="R11" s="439">
        <f t="shared" si="0"/>
        <v>9</v>
      </c>
      <c r="S11" s="297" t="s">
        <v>10</v>
      </c>
      <c r="T11" s="448"/>
      <c r="U11" s="156">
        <f t="shared" si="5"/>
        <v>0</v>
      </c>
      <c r="V11" s="546"/>
      <c r="W11" s="445" t="s">
        <v>475</v>
      </c>
      <c r="X11" s="438">
        <v>6</v>
      </c>
      <c r="Y11" s="446">
        <f t="shared" si="9"/>
        <v>9</v>
      </c>
      <c r="Z11" s="440" t="s">
        <v>10</v>
      </c>
      <c r="AA11" s="448"/>
      <c r="AB11" s="156">
        <f t="shared" si="6"/>
        <v>0</v>
      </c>
      <c r="AC11" s="543"/>
      <c r="AD11" s="439" t="s">
        <v>208</v>
      </c>
      <c r="AE11" s="438">
        <v>0.2</v>
      </c>
      <c r="AF11" s="446">
        <f>ROUND($AF$4*AE11/1000,1)</f>
        <v>0.3</v>
      </c>
      <c r="AG11" s="446" t="s">
        <v>10</v>
      </c>
      <c r="AH11" s="164"/>
      <c r="AI11" s="156">
        <f t="shared" si="8"/>
        <v>0</v>
      </c>
      <c r="AP11" s="614"/>
      <c r="AQ11" s="135" t="s">
        <v>268</v>
      </c>
      <c r="AR11" s="180">
        <v>4</v>
      </c>
      <c r="AS11" s="180">
        <f>ROUND($AH$1*AR11/1300,0)</f>
        <v>0</v>
      </c>
      <c r="AT11" s="212" t="s">
        <v>230</v>
      </c>
      <c r="AU11" s="164">
        <v>140</v>
      </c>
      <c r="AV11" s="231">
        <f t="shared" si="1"/>
        <v>0</v>
      </c>
    </row>
    <row r="12" spans="1:48" s="193" customFormat="1" ht="18.75" customHeight="1">
      <c r="A12" s="581" t="str">
        <f>'3月總表'!A24</f>
        <v>炒三絲</v>
      </c>
      <c r="B12" s="438" t="s">
        <v>247</v>
      </c>
      <c r="C12" s="439">
        <v>20.5</v>
      </c>
      <c r="D12" s="439">
        <f t="shared" si="2"/>
        <v>30</v>
      </c>
      <c r="E12" s="446" t="s">
        <v>10</v>
      </c>
      <c r="F12" s="448"/>
      <c r="G12" s="156">
        <f t="shared" si="3"/>
        <v>0</v>
      </c>
      <c r="H12" s="539"/>
      <c r="I12" s="444"/>
      <c r="J12" s="439"/>
      <c r="K12" s="439"/>
      <c r="L12" s="446"/>
      <c r="M12" s="448"/>
      <c r="N12" s="231">
        <f t="shared" si="4"/>
        <v>0</v>
      </c>
      <c r="O12" s="542"/>
      <c r="P12" s="450" t="s">
        <v>577</v>
      </c>
      <c r="Q12" s="445">
        <v>11</v>
      </c>
      <c r="R12" s="439" t="s">
        <v>213</v>
      </c>
      <c r="S12" s="297" t="s">
        <v>10</v>
      </c>
      <c r="T12" s="448"/>
      <c r="U12" s="156"/>
      <c r="V12" s="546" t="str">
        <f>'3月總表'!D24</f>
        <v>番茄炒蛋</v>
      </c>
      <c r="W12" s="438" t="s">
        <v>221</v>
      </c>
      <c r="X12" s="438">
        <v>62</v>
      </c>
      <c r="Y12" s="446">
        <f t="shared" si="9"/>
        <v>90</v>
      </c>
      <c r="Z12" s="488" t="s">
        <v>10</v>
      </c>
      <c r="AA12" s="448"/>
      <c r="AB12" s="156">
        <f t="shared" si="6"/>
        <v>0</v>
      </c>
      <c r="AC12" s="538" t="str">
        <f>'3月總表'!E24</f>
        <v>白菜滷</v>
      </c>
      <c r="AD12" s="439" t="s">
        <v>410</v>
      </c>
      <c r="AE12" s="161">
        <v>53</v>
      </c>
      <c r="AF12" s="446">
        <f t="shared" si="7"/>
        <v>77</v>
      </c>
      <c r="AG12" s="446" t="s">
        <v>10</v>
      </c>
      <c r="AH12" s="164"/>
      <c r="AI12" s="156">
        <f t="shared" si="8"/>
        <v>0</v>
      </c>
      <c r="AP12" s="614"/>
      <c r="AQ12" s="110" t="s">
        <v>254</v>
      </c>
      <c r="AR12" s="180">
        <v>1.25</v>
      </c>
      <c r="AS12" s="155">
        <f>ROUND($AE$1*AR12/1000,0)</f>
        <v>2</v>
      </c>
      <c r="AT12" s="112" t="s">
        <v>10</v>
      </c>
      <c r="AU12" s="164">
        <v>180</v>
      </c>
      <c r="AV12" s="231">
        <f t="shared" si="1"/>
        <v>360</v>
      </c>
    </row>
    <row r="13" spans="1:48" s="193" customFormat="1" ht="18.75" customHeight="1">
      <c r="A13" s="581"/>
      <c r="B13" s="439" t="s">
        <v>403</v>
      </c>
      <c r="C13" s="439">
        <v>34.5</v>
      </c>
      <c r="D13" s="439">
        <f t="shared" si="2"/>
        <v>50</v>
      </c>
      <c r="E13" s="446" t="s">
        <v>10</v>
      </c>
      <c r="F13" s="448"/>
      <c r="G13" s="156">
        <f t="shared" si="3"/>
        <v>0</v>
      </c>
      <c r="H13" s="539"/>
      <c r="I13" s="444"/>
      <c r="J13" s="439"/>
      <c r="K13" s="439"/>
      <c r="L13" s="446"/>
      <c r="M13" s="448"/>
      <c r="N13" s="231">
        <f t="shared" si="4"/>
        <v>0</v>
      </c>
      <c r="O13" s="542"/>
      <c r="P13" s="438" t="s">
        <v>254</v>
      </c>
      <c r="Q13" s="438">
        <v>1</v>
      </c>
      <c r="R13" s="439">
        <f>ROUND($R$4*Q13/1000,0)</f>
        <v>1</v>
      </c>
      <c r="S13" s="297" t="s">
        <v>10</v>
      </c>
      <c r="T13" s="448"/>
      <c r="U13" s="156">
        <f t="shared" si="5"/>
        <v>0</v>
      </c>
      <c r="V13" s="546"/>
      <c r="W13" s="438" t="s">
        <v>584</v>
      </c>
      <c r="X13" s="438">
        <v>31</v>
      </c>
      <c r="Y13" s="446">
        <f t="shared" si="9"/>
        <v>45</v>
      </c>
      <c r="Z13" s="440" t="s">
        <v>10</v>
      </c>
      <c r="AA13" s="448"/>
      <c r="AB13" s="156">
        <f t="shared" si="6"/>
        <v>0</v>
      </c>
      <c r="AC13" s="539"/>
      <c r="AD13" s="449" t="s">
        <v>474</v>
      </c>
      <c r="AE13" s="161">
        <v>2.5</v>
      </c>
      <c r="AF13" s="446">
        <f t="shared" si="7"/>
        <v>4</v>
      </c>
      <c r="AG13" s="297" t="s">
        <v>10</v>
      </c>
      <c r="AH13" s="164"/>
      <c r="AI13" s="156">
        <f t="shared" si="8"/>
        <v>0</v>
      </c>
      <c r="AP13" s="614"/>
      <c r="AQ13" s="111"/>
      <c r="AR13" s="180"/>
      <c r="AS13" s="180"/>
      <c r="AT13" s="112"/>
      <c r="AU13" s="164"/>
      <c r="AV13" s="231">
        <f t="shared" si="1"/>
        <v>0</v>
      </c>
    </row>
    <row r="14" spans="1:48" s="193" customFormat="1" ht="18.75" customHeight="1">
      <c r="A14" s="581"/>
      <c r="B14" s="280" t="s">
        <v>404</v>
      </c>
      <c r="C14" s="439">
        <v>13.5</v>
      </c>
      <c r="D14" s="439">
        <f t="shared" si="2"/>
        <v>20</v>
      </c>
      <c r="E14" s="446" t="s">
        <v>10</v>
      </c>
      <c r="F14" s="448"/>
      <c r="G14" s="156">
        <f t="shared" si="3"/>
        <v>0</v>
      </c>
      <c r="H14" s="540"/>
      <c r="I14" s="444"/>
      <c r="J14" s="439"/>
      <c r="K14" s="439"/>
      <c r="L14" s="447"/>
      <c r="M14" s="448"/>
      <c r="N14" s="231">
        <f t="shared" si="4"/>
        <v>0</v>
      </c>
      <c r="O14" s="542"/>
      <c r="P14" s="451" t="s">
        <v>499</v>
      </c>
      <c r="Q14" s="439"/>
      <c r="R14" s="439" t="s">
        <v>213</v>
      </c>
      <c r="S14" s="297" t="s">
        <v>10</v>
      </c>
      <c r="T14" s="448"/>
      <c r="U14" s="156"/>
      <c r="V14" s="546"/>
      <c r="W14" s="438" t="s">
        <v>585</v>
      </c>
      <c r="X14" s="438">
        <v>2</v>
      </c>
      <c r="Y14" s="446">
        <f t="shared" si="9"/>
        <v>3</v>
      </c>
      <c r="Z14" s="440" t="s">
        <v>10</v>
      </c>
      <c r="AA14" s="448"/>
      <c r="AB14" s="156">
        <f t="shared" si="6"/>
        <v>0</v>
      </c>
      <c r="AC14" s="539"/>
      <c r="AD14" s="304" t="s">
        <v>404</v>
      </c>
      <c r="AE14" s="161">
        <v>5</v>
      </c>
      <c r="AF14" s="446">
        <f t="shared" si="7"/>
        <v>7</v>
      </c>
      <c r="AG14" s="446" t="s">
        <v>10</v>
      </c>
      <c r="AH14" s="164"/>
      <c r="AI14" s="156">
        <f t="shared" si="8"/>
        <v>0</v>
      </c>
      <c r="AP14" s="581">
        <f>'[7]3月總表'!R24</f>
        <v>0</v>
      </c>
      <c r="AQ14" s="110" t="s">
        <v>255</v>
      </c>
      <c r="AR14" s="207"/>
      <c r="AS14" s="180"/>
      <c r="AT14" s="112"/>
      <c r="AU14" s="164"/>
      <c r="AV14" s="231">
        <f t="shared" si="1"/>
        <v>0</v>
      </c>
    </row>
    <row r="15" spans="1:48" s="193" customFormat="1" ht="18.75" customHeight="1">
      <c r="A15" s="581"/>
      <c r="B15" s="438" t="s">
        <v>372</v>
      </c>
      <c r="C15" s="438">
        <v>0.4</v>
      </c>
      <c r="D15" s="439">
        <f t="shared" si="2"/>
        <v>1</v>
      </c>
      <c r="E15" s="446" t="s">
        <v>10</v>
      </c>
      <c r="F15" s="448"/>
      <c r="G15" s="156">
        <f t="shared" si="3"/>
        <v>0</v>
      </c>
      <c r="H15" s="538" t="str">
        <f>'3月總表'!B24</f>
        <v>洋芋炒肉絲</v>
      </c>
      <c r="I15" s="438" t="s">
        <v>572</v>
      </c>
      <c r="J15" s="438">
        <v>48.5</v>
      </c>
      <c r="K15" s="299">
        <f>ROUND($K$4*J15/1000,0)</f>
        <v>65</v>
      </c>
      <c r="L15" s="268" t="s">
        <v>10</v>
      </c>
      <c r="M15" s="448"/>
      <c r="N15" s="231">
        <f t="shared" si="4"/>
        <v>0</v>
      </c>
      <c r="O15" s="543"/>
      <c r="P15" s="452"/>
      <c r="Q15" s="438"/>
      <c r="R15" s="439"/>
      <c r="S15" s="440"/>
      <c r="T15" s="448"/>
      <c r="U15" s="156">
        <f t="shared" si="5"/>
        <v>0</v>
      </c>
      <c r="V15" s="546"/>
      <c r="W15" s="445"/>
      <c r="X15" s="438"/>
      <c r="Y15" s="446"/>
      <c r="Z15" s="440"/>
      <c r="AA15" s="448"/>
      <c r="AB15" s="156">
        <f t="shared" si="6"/>
        <v>0</v>
      </c>
      <c r="AC15" s="539"/>
      <c r="AD15" s="439" t="s">
        <v>231</v>
      </c>
      <c r="AE15" s="161">
        <v>6.5</v>
      </c>
      <c r="AF15" s="446">
        <f t="shared" si="7"/>
        <v>9</v>
      </c>
      <c r="AG15" s="446" t="s">
        <v>10</v>
      </c>
      <c r="AH15" s="164"/>
      <c r="AI15" s="156">
        <f t="shared" si="8"/>
        <v>0</v>
      </c>
      <c r="AP15" s="581"/>
      <c r="AQ15" s="213" t="s">
        <v>263</v>
      </c>
      <c r="AR15" s="180">
        <v>2</v>
      </c>
      <c r="AS15" s="180">
        <v>68</v>
      </c>
      <c r="AT15" s="215" t="s">
        <v>10</v>
      </c>
      <c r="AU15" s="164">
        <v>160</v>
      </c>
      <c r="AV15" s="231">
        <f t="shared" si="1"/>
        <v>10880</v>
      </c>
    </row>
    <row r="16" spans="1:48" s="193" customFormat="1" ht="18.75" customHeight="1">
      <c r="A16" s="581"/>
      <c r="B16" s="438" t="s">
        <v>405</v>
      </c>
      <c r="C16" s="438">
        <v>3</v>
      </c>
      <c r="D16" s="439" t="s">
        <v>213</v>
      </c>
      <c r="E16" s="447" t="s">
        <v>382</v>
      </c>
      <c r="F16" s="448"/>
      <c r="G16" s="156"/>
      <c r="H16" s="539"/>
      <c r="I16" s="438" t="s">
        <v>568</v>
      </c>
      <c r="J16" s="438">
        <v>9</v>
      </c>
      <c r="K16" s="299">
        <f>ROUND($K$4*J16/1000,0)</f>
        <v>12</v>
      </c>
      <c r="L16" s="268" t="s">
        <v>10</v>
      </c>
      <c r="M16" s="448"/>
      <c r="N16" s="231">
        <f t="shared" si="4"/>
        <v>0</v>
      </c>
      <c r="O16" s="538" t="str">
        <f>'3月總表'!C23</f>
        <v>滷雞腿</v>
      </c>
      <c r="P16" s="445" t="s">
        <v>583</v>
      </c>
      <c r="Q16" s="445">
        <v>1</v>
      </c>
      <c r="R16" s="449">
        <f>ROUND($R$4*Q16,0)</f>
        <v>1450</v>
      </c>
      <c r="S16" s="296" t="s">
        <v>285</v>
      </c>
      <c r="T16" s="448"/>
      <c r="U16" s="156">
        <f t="shared" si="5"/>
        <v>0</v>
      </c>
      <c r="V16" s="546"/>
      <c r="W16" s="438"/>
      <c r="X16" s="438"/>
      <c r="Y16" s="446"/>
      <c r="Z16" s="440"/>
      <c r="AA16" s="448"/>
      <c r="AB16" s="156">
        <f t="shared" si="6"/>
        <v>0</v>
      </c>
      <c r="AC16" s="539"/>
      <c r="AD16" s="439" t="s">
        <v>271</v>
      </c>
      <c r="AE16" s="161">
        <v>0.2</v>
      </c>
      <c r="AF16" s="446">
        <f>ROUND($AF$4*AE16/1000,1)</f>
        <v>0.3</v>
      </c>
      <c r="AG16" s="446" t="s">
        <v>10</v>
      </c>
      <c r="AH16" s="164"/>
      <c r="AI16" s="156">
        <f t="shared" si="8"/>
        <v>0</v>
      </c>
      <c r="AP16" s="581"/>
      <c r="AQ16" s="221" t="s">
        <v>264</v>
      </c>
      <c r="AR16" s="160"/>
      <c r="AS16" s="155">
        <v>5</v>
      </c>
      <c r="AT16" s="155" t="s">
        <v>265</v>
      </c>
      <c r="AU16" s="164">
        <v>15</v>
      </c>
      <c r="AV16" s="231">
        <f t="shared" si="1"/>
        <v>75</v>
      </c>
    </row>
    <row r="17" spans="1:48" s="193" customFormat="1" ht="18.75" customHeight="1">
      <c r="A17" s="581"/>
      <c r="B17" s="438" t="s">
        <v>406</v>
      </c>
      <c r="C17" s="438"/>
      <c r="D17" s="439"/>
      <c r="E17" s="446"/>
      <c r="F17" s="448"/>
      <c r="G17" s="156">
        <f t="shared" si="3"/>
        <v>0</v>
      </c>
      <c r="H17" s="539"/>
      <c r="I17" s="438" t="s">
        <v>569</v>
      </c>
      <c r="J17" s="438">
        <v>0.4</v>
      </c>
      <c r="K17" s="439">
        <f>ROUND($K$4*J17/1000,0)</f>
        <v>1</v>
      </c>
      <c r="L17" s="446" t="s">
        <v>10</v>
      </c>
      <c r="M17" s="448"/>
      <c r="N17" s="156">
        <f t="shared" si="4"/>
        <v>0</v>
      </c>
      <c r="O17" s="539"/>
      <c r="P17" s="437" t="s">
        <v>208</v>
      </c>
      <c r="Q17" s="438">
        <v>0.2</v>
      </c>
      <c r="R17" s="454">
        <f>ROUND($R$4*Q17/1000,1)</f>
        <v>0.3</v>
      </c>
      <c r="S17" s="454" t="s">
        <v>10</v>
      </c>
      <c r="T17" s="448"/>
      <c r="U17" s="156">
        <f t="shared" si="5"/>
        <v>0</v>
      </c>
      <c r="V17" s="546"/>
      <c r="W17" s="489"/>
      <c r="X17" s="445"/>
      <c r="Y17" s="446"/>
      <c r="Z17" s="296"/>
      <c r="AA17" s="448"/>
      <c r="AB17" s="156">
        <f t="shared" si="6"/>
        <v>0</v>
      </c>
      <c r="AC17" s="539"/>
      <c r="AD17" s="449" t="s">
        <v>493</v>
      </c>
      <c r="AE17" s="161">
        <v>2</v>
      </c>
      <c r="AF17" s="446">
        <f t="shared" si="7"/>
        <v>3</v>
      </c>
      <c r="AG17" s="446" t="s">
        <v>10</v>
      </c>
      <c r="AH17" s="164"/>
      <c r="AI17" s="156">
        <f t="shared" si="8"/>
        <v>0</v>
      </c>
      <c r="AP17" s="581"/>
      <c r="AQ17" s="221" t="s">
        <v>266</v>
      </c>
      <c r="AR17" s="161">
        <v>1</v>
      </c>
      <c r="AS17" s="155">
        <v>43</v>
      </c>
      <c r="AT17" s="155" t="s">
        <v>265</v>
      </c>
      <c r="AU17" s="164">
        <v>25</v>
      </c>
      <c r="AV17" s="231">
        <f t="shared" si="1"/>
        <v>1075</v>
      </c>
    </row>
    <row r="18" spans="1:48" s="193" customFormat="1" ht="18.75" customHeight="1">
      <c r="A18" s="581"/>
      <c r="B18" s="438"/>
      <c r="C18" s="160"/>
      <c r="D18" s="439"/>
      <c r="E18" s="446"/>
      <c r="F18" s="448"/>
      <c r="G18" s="156">
        <f t="shared" si="3"/>
        <v>0</v>
      </c>
      <c r="H18" s="539"/>
      <c r="I18" s="438" t="s">
        <v>570</v>
      </c>
      <c r="J18" s="438">
        <v>0.2</v>
      </c>
      <c r="K18" s="439">
        <f>ROUND($K$4*J18/1000,1)</f>
        <v>0.3</v>
      </c>
      <c r="L18" s="256" t="s">
        <v>10</v>
      </c>
      <c r="M18" s="448"/>
      <c r="N18" s="156">
        <f t="shared" si="4"/>
        <v>0</v>
      </c>
      <c r="O18" s="539"/>
      <c r="P18" s="459" t="s">
        <v>566</v>
      </c>
      <c r="Q18" s="438">
        <v>0.2</v>
      </c>
      <c r="R18" s="454">
        <f>ROUND($R$4*Q18/1000,1)</f>
        <v>0.3</v>
      </c>
      <c r="S18" s="454" t="s">
        <v>10</v>
      </c>
      <c r="T18" s="448"/>
      <c r="U18" s="156">
        <f t="shared" si="5"/>
        <v>0</v>
      </c>
      <c r="V18" s="546"/>
      <c r="W18" s="489"/>
      <c r="X18" s="161"/>
      <c r="Y18" s="446"/>
      <c r="Z18" s="446"/>
      <c r="AA18" s="448"/>
      <c r="AB18" s="156">
        <f t="shared" si="6"/>
        <v>0</v>
      </c>
      <c r="AC18" s="540"/>
      <c r="AD18" s="437"/>
      <c r="AE18" s="438"/>
      <c r="AF18" s="446"/>
      <c r="AG18" s="440"/>
      <c r="AH18" s="164"/>
      <c r="AI18" s="156">
        <f t="shared" si="8"/>
        <v>0</v>
      </c>
      <c r="AP18" s="581"/>
      <c r="AQ18" s="223" t="s">
        <v>256</v>
      </c>
      <c r="AR18" s="180"/>
      <c r="AS18" s="216"/>
      <c r="AT18" s="215"/>
      <c r="AU18" s="164"/>
      <c r="AV18" s="231">
        <f t="shared" si="1"/>
        <v>0</v>
      </c>
    </row>
    <row r="19" spans="1:48" s="193" customFormat="1" ht="18.75" customHeight="1">
      <c r="A19" s="575" t="str">
        <f>'3月總表'!A25</f>
        <v>有機青菜</v>
      </c>
      <c r="B19" s="304" t="s">
        <v>259</v>
      </c>
      <c r="C19" s="299">
        <v>65.5</v>
      </c>
      <c r="D19" s="439">
        <f t="shared" si="2"/>
        <v>95</v>
      </c>
      <c r="E19" s="446" t="s">
        <v>10</v>
      </c>
      <c r="F19" s="448"/>
      <c r="G19" s="156">
        <f t="shared" si="3"/>
        <v>0</v>
      </c>
      <c r="H19" s="539"/>
      <c r="I19" s="438" t="s">
        <v>214</v>
      </c>
      <c r="J19" s="438">
        <v>3</v>
      </c>
      <c r="K19" s="439">
        <f>ROUND($K$4*J19/1000,0)</f>
        <v>4</v>
      </c>
      <c r="L19" s="446" t="s">
        <v>10</v>
      </c>
      <c r="M19" s="448"/>
      <c r="N19" s="156">
        <f t="shared" si="4"/>
        <v>0</v>
      </c>
      <c r="O19" s="539"/>
      <c r="P19" s="459" t="s">
        <v>554</v>
      </c>
      <c r="Q19" s="438">
        <v>0.2</v>
      </c>
      <c r="R19" s="454">
        <f>ROUND($R$4*Q19/1000,1)</f>
        <v>0.3</v>
      </c>
      <c r="S19" s="454" t="s">
        <v>10</v>
      </c>
      <c r="T19" s="448"/>
      <c r="U19" s="156">
        <f t="shared" si="5"/>
        <v>0</v>
      </c>
      <c r="V19" s="529" t="str">
        <f>'3月總表'!D25</f>
        <v>有機青菜</v>
      </c>
      <c r="W19" s="304" t="s">
        <v>596</v>
      </c>
      <c r="X19" s="299">
        <v>62</v>
      </c>
      <c r="Y19" s="446">
        <f t="shared" si="9"/>
        <v>90</v>
      </c>
      <c r="Z19" s="440" t="s">
        <v>10</v>
      </c>
      <c r="AA19" s="448"/>
      <c r="AB19" s="156">
        <f t="shared" si="6"/>
        <v>0</v>
      </c>
      <c r="AC19" s="604" t="str">
        <f>'3月總表'!E25</f>
        <v>有機青菜</v>
      </c>
      <c r="AD19" s="304" t="s">
        <v>597</v>
      </c>
      <c r="AE19" s="299">
        <v>58.5</v>
      </c>
      <c r="AF19" s="446">
        <f t="shared" si="7"/>
        <v>85</v>
      </c>
      <c r="AG19" s="440" t="s">
        <v>10</v>
      </c>
      <c r="AH19" s="164"/>
      <c r="AI19" s="156">
        <f t="shared" si="8"/>
        <v>0</v>
      </c>
      <c r="AK19" s="621"/>
      <c r="AL19" s="132"/>
      <c r="AM19" s="132"/>
      <c r="AN19" s="132"/>
      <c r="AO19" s="132"/>
      <c r="AP19" s="581"/>
      <c r="AQ19" s="217" t="s">
        <v>257</v>
      </c>
      <c r="AR19" s="180">
        <v>30.5</v>
      </c>
      <c r="AS19" s="216">
        <f>ROUND($AE$1*AR19/1000,0)</f>
        <v>44</v>
      </c>
      <c r="AT19" s="215" t="s">
        <v>10</v>
      </c>
      <c r="AU19" s="164">
        <v>175</v>
      </c>
      <c r="AV19" s="231">
        <f t="shared" si="1"/>
        <v>7700</v>
      </c>
    </row>
    <row r="20" spans="1:48" s="193" customFormat="1" ht="18.75" customHeight="1">
      <c r="A20" s="575"/>
      <c r="B20" s="438" t="s">
        <v>220</v>
      </c>
      <c r="C20" s="161">
        <v>0.4</v>
      </c>
      <c r="D20" s="439">
        <f>ROUND($D$4*C20/1000,1)</f>
        <v>0.6</v>
      </c>
      <c r="E20" s="446" t="s">
        <v>10</v>
      </c>
      <c r="F20" s="448"/>
      <c r="G20" s="156">
        <f t="shared" si="3"/>
        <v>0</v>
      </c>
      <c r="H20" s="539"/>
      <c r="I20" s="438" t="s">
        <v>573</v>
      </c>
      <c r="J20" s="438">
        <v>0.5</v>
      </c>
      <c r="K20" s="439" t="s">
        <v>574</v>
      </c>
      <c r="L20" s="446" t="s">
        <v>10</v>
      </c>
      <c r="M20" s="448"/>
      <c r="N20" s="156"/>
      <c r="O20" s="539"/>
      <c r="P20" s="459" t="s">
        <v>582</v>
      </c>
      <c r="Q20" s="459"/>
      <c r="R20" s="454" t="s">
        <v>213</v>
      </c>
      <c r="S20" s="454" t="s">
        <v>10</v>
      </c>
      <c r="T20" s="448"/>
      <c r="U20" s="156"/>
      <c r="V20" s="529"/>
      <c r="W20" s="438" t="s">
        <v>220</v>
      </c>
      <c r="X20" s="161">
        <v>0.4</v>
      </c>
      <c r="Y20" s="446">
        <f>ROUND($Y$4*X20/1000,1)</f>
        <v>0.6</v>
      </c>
      <c r="Z20" s="446" t="s">
        <v>10</v>
      </c>
      <c r="AA20" s="448"/>
      <c r="AB20" s="156">
        <f t="shared" si="6"/>
        <v>0</v>
      </c>
      <c r="AC20" s="605"/>
      <c r="AD20" s="438" t="s">
        <v>220</v>
      </c>
      <c r="AE20" s="161">
        <v>0.4</v>
      </c>
      <c r="AF20" s="446">
        <f>ROUND($AF$4*AE20/1000,1)</f>
        <v>0.6</v>
      </c>
      <c r="AG20" s="446" t="s">
        <v>10</v>
      </c>
      <c r="AH20" s="164"/>
      <c r="AI20" s="156">
        <f t="shared" si="8"/>
        <v>0</v>
      </c>
      <c r="AK20" s="621"/>
      <c r="AL20" s="132"/>
      <c r="AM20" s="132"/>
      <c r="AN20" s="132"/>
      <c r="AO20" s="132"/>
      <c r="AP20" s="581"/>
      <c r="AQ20" s="110" t="s">
        <v>258</v>
      </c>
      <c r="AR20" s="180">
        <v>42</v>
      </c>
      <c r="AS20" s="216">
        <f>ROUND($AE$1*AR20/1000,0)</f>
        <v>61</v>
      </c>
      <c r="AT20" s="215" t="s">
        <v>10</v>
      </c>
      <c r="AU20" s="164">
        <v>66</v>
      </c>
      <c r="AV20" s="231">
        <f t="shared" si="1"/>
        <v>4026</v>
      </c>
    </row>
    <row r="21" spans="1:48" s="193" customFormat="1" ht="18.75" customHeight="1">
      <c r="A21" s="575"/>
      <c r="B21" s="298"/>
      <c r="C21" s="309"/>
      <c r="D21" s="298"/>
      <c r="E21" s="249"/>
      <c r="F21" s="448"/>
      <c r="G21" s="156">
        <f t="shared" si="3"/>
        <v>0</v>
      </c>
      <c r="H21" s="540"/>
      <c r="I21" s="445" t="s">
        <v>571</v>
      </c>
      <c r="J21" s="439"/>
      <c r="K21" s="439"/>
      <c r="L21" s="446"/>
      <c r="M21" s="448"/>
      <c r="N21" s="156">
        <f t="shared" si="4"/>
        <v>0</v>
      </c>
      <c r="O21" s="538" t="str">
        <f>'3月總表'!C24</f>
        <v>清炒蔬菜</v>
      </c>
      <c r="P21" s="450" t="s">
        <v>496</v>
      </c>
      <c r="Q21" s="458">
        <v>62</v>
      </c>
      <c r="R21" s="454">
        <f>ROUND($R$4*Q21/1000,0)</f>
        <v>90</v>
      </c>
      <c r="S21" s="446" t="s">
        <v>10</v>
      </c>
      <c r="T21" s="448"/>
      <c r="U21" s="156">
        <f t="shared" si="5"/>
        <v>0</v>
      </c>
      <c r="V21" s="529"/>
      <c r="W21" s="437"/>
      <c r="X21" s="160"/>
      <c r="Y21" s="446"/>
      <c r="Z21" s="446"/>
      <c r="AA21" s="448"/>
      <c r="AB21" s="156">
        <f t="shared" si="6"/>
        <v>0</v>
      </c>
      <c r="AC21" s="605"/>
      <c r="AD21" s="445"/>
      <c r="AE21" s="438"/>
      <c r="AF21" s="446"/>
      <c r="AG21" s="446"/>
      <c r="AH21" s="164"/>
      <c r="AI21" s="156">
        <f t="shared" si="8"/>
        <v>0</v>
      </c>
      <c r="AK21" s="621"/>
      <c r="AL21" s="132"/>
      <c r="AM21" s="132"/>
      <c r="AN21" s="132"/>
      <c r="AO21" s="132"/>
      <c r="AP21" s="581"/>
      <c r="AQ21" s="135" t="s">
        <v>269</v>
      </c>
      <c r="AR21" s="180">
        <v>5</v>
      </c>
      <c r="AS21" s="216">
        <f>ROUND($AE$1*AR21/3000,0)</f>
        <v>2</v>
      </c>
      <c r="AT21" s="225" t="s">
        <v>230</v>
      </c>
      <c r="AU21" s="164">
        <v>120</v>
      </c>
      <c r="AV21" s="231">
        <f t="shared" si="1"/>
        <v>240</v>
      </c>
    </row>
    <row r="22" spans="1:48" s="193" customFormat="1" ht="18.75" customHeight="1">
      <c r="A22" s="632"/>
      <c r="B22" s="437"/>
      <c r="C22" s="438"/>
      <c r="D22" s="439"/>
      <c r="E22" s="440"/>
      <c r="F22" s="307"/>
      <c r="G22" s="156">
        <f t="shared" si="3"/>
        <v>0</v>
      </c>
      <c r="H22" s="538" t="str">
        <f>'3月總表'!B25</f>
        <v>有機青菜</v>
      </c>
      <c r="I22" s="304" t="s">
        <v>595</v>
      </c>
      <c r="J22" s="299">
        <v>62</v>
      </c>
      <c r="K22" s="439">
        <f>ROUND($K$4*J22/1000,0)</f>
        <v>82</v>
      </c>
      <c r="L22" s="440" t="s">
        <v>10</v>
      </c>
      <c r="M22" s="448"/>
      <c r="N22" s="156">
        <f t="shared" si="4"/>
        <v>0</v>
      </c>
      <c r="O22" s="539"/>
      <c r="P22" s="453" t="s">
        <v>566</v>
      </c>
      <c r="Q22" s="453">
        <v>0.4</v>
      </c>
      <c r="R22" s="454">
        <f>ROUND($R$4*Q22/1000,1)</f>
        <v>0.6</v>
      </c>
      <c r="S22" s="440" t="s">
        <v>10</v>
      </c>
      <c r="T22" s="307"/>
      <c r="U22" s="156">
        <f t="shared" si="5"/>
        <v>0</v>
      </c>
      <c r="V22" s="529"/>
      <c r="W22" s="295"/>
      <c r="X22" s="445"/>
      <c r="Y22" s="446"/>
      <c r="Z22" s="296"/>
      <c r="AA22" s="448"/>
      <c r="AB22" s="156">
        <f t="shared" si="6"/>
        <v>0</v>
      </c>
      <c r="AC22" s="615"/>
      <c r="AD22" s="439"/>
      <c r="AE22" s="161"/>
      <c r="AF22" s="446"/>
      <c r="AG22" s="440"/>
      <c r="AH22" s="164"/>
      <c r="AI22" s="156">
        <f t="shared" si="8"/>
        <v>0</v>
      </c>
      <c r="AK22" s="621"/>
      <c r="AL22" s="132"/>
      <c r="AM22" s="132"/>
      <c r="AN22" s="132"/>
      <c r="AO22" s="132"/>
      <c r="AP22" s="581"/>
      <c r="AQ22" s="110" t="s">
        <v>32</v>
      </c>
      <c r="AR22" s="180"/>
      <c r="AS22" s="214" t="s">
        <v>213</v>
      </c>
      <c r="AT22" s="215"/>
      <c r="AU22" s="164"/>
      <c r="AV22" s="231"/>
    </row>
    <row r="23" spans="1:48" s="193" customFormat="1" ht="18.75" customHeight="1">
      <c r="A23" s="576" t="str">
        <f>'3月總表'!A26</f>
        <v>◎酸菜魚湯</v>
      </c>
      <c r="B23" s="437" t="s">
        <v>33</v>
      </c>
      <c r="C23" s="438">
        <v>4</v>
      </c>
      <c r="D23" s="439">
        <f t="shared" si="2"/>
        <v>6</v>
      </c>
      <c r="E23" s="440" t="s">
        <v>10</v>
      </c>
      <c r="F23" s="307"/>
      <c r="G23" s="156">
        <f t="shared" si="3"/>
        <v>0</v>
      </c>
      <c r="H23" s="539"/>
      <c r="I23" s="438" t="s">
        <v>28</v>
      </c>
      <c r="J23" s="161">
        <v>0.4</v>
      </c>
      <c r="K23" s="439">
        <f>ROUND($K$4*J23/1000,1)</f>
        <v>0.5</v>
      </c>
      <c r="L23" s="446" t="s">
        <v>10</v>
      </c>
      <c r="M23" s="448"/>
      <c r="N23" s="156">
        <f t="shared" si="4"/>
        <v>0</v>
      </c>
      <c r="O23" s="539"/>
      <c r="P23" s="437"/>
      <c r="Q23" s="445"/>
      <c r="R23" s="439"/>
      <c r="S23" s="440"/>
      <c r="T23" s="307"/>
      <c r="U23" s="156">
        <f t="shared" si="5"/>
        <v>0</v>
      </c>
      <c r="V23" s="546" t="str">
        <f>'3月總表'!D26</f>
        <v>紅豆紫米湯牛奶</v>
      </c>
      <c r="W23" s="445" t="s">
        <v>587</v>
      </c>
      <c r="X23" s="438">
        <v>14</v>
      </c>
      <c r="Y23" s="446">
        <f t="shared" si="9"/>
        <v>20</v>
      </c>
      <c r="Z23" s="446" t="s">
        <v>10</v>
      </c>
      <c r="AA23" s="448"/>
      <c r="AB23" s="156">
        <f t="shared" si="6"/>
        <v>0</v>
      </c>
      <c r="AC23" s="538" t="str">
        <f>'3月總表'!E26</f>
        <v>香菇雞湯</v>
      </c>
      <c r="AD23" s="438" t="s">
        <v>455</v>
      </c>
      <c r="AE23" s="438">
        <v>4</v>
      </c>
      <c r="AF23" s="446">
        <f t="shared" si="7"/>
        <v>6</v>
      </c>
      <c r="AG23" s="446" t="s">
        <v>10</v>
      </c>
      <c r="AH23" s="164"/>
      <c r="AI23" s="156">
        <f t="shared" si="8"/>
        <v>0</v>
      </c>
      <c r="AK23" s="621"/>
      <c r="AL23" s="132"/>
      <c r="AM23" s="132"/>
      <c r="AN23" s="132"/>
      <c r="AO23" s="132"/>
      <c r="AP23" s="581"/>
      <c r="AQ23" s="222" t="s">
        <v>270</v>
      </c>
      <c r="AR23" s="207"/>
      <c r="AS23" s="216"/>
      <c r="AT23" s="215"/>
      <c r="AU23" s="164"/>
      <c r="AV23" s="231">
        <f>AS23*AU23</f>
        <v>0</v>
      </c>
    </row>
    <row r="24" spans="1:48" s="193" customFormat="1" ht="18.75" customHeight="1">
      <c r="A24" s="576"/>
      <c r="B24" s="444" t="s">
        <v>567</v>
      </c>
      <c r="C24" s="439">
        <v>7</v>
      </c>
      <c r="D24" s="439">
        <f aca="true" t="shared" si="10" ref="D24:D30">ROUND($D$4*C24/1000,0)</f>
        <v>10</v>
      </c>
      <c r="E24" s="440" t="s">
        <v>10</v>
      </c>
      <c r="F24" s="307"/>
      <c r="G24" s="156">
        <f t="shared" si="3"/>
        <v>0</v>
      </c>
      <c r="H24" s="539"/>
      <c r="I24" s="438"/>
      <c r="J24" s="438"/>
      <c r="K24" s="439"/>
      <c r="L24" s="446"/>
      <c r="M24" s="448"/>
      <c r="N24" s="156">
        <f t="shared" si="4"/>
        <v>0</v>
      </c>
      <c r="O24" s="539"/>
      <c r="P24" s="444"/>
      <c r="Q24" s="445"/>
      <c r="R24" s="439"/>
      <c r="S24" s="440"/>
      <c r="T24" s="307"/>
      <c r="U24" s="156">
        <f t="shared" si="5"/>
        <v>0</v>
      </c>
      <c r="V24" s="546"/>
      <c r="W24" s="445" t="s">
        <v>500</v>
      </c>
      <c r="X24" s="438">
        <v>3.5</v>
      </c>
      <c r="Y24" s="446">
        <f t="shared" si="9"/>
        <v>5</v>
      </c>
      <c r="Z24" s="446" t="s">
        <v>10</v>
      </c>
      <c r="AA24" s="448"/>
      <c r="AB24" s="156">
        <f t="shared" si="6"/>
        <v>0</v>
      </c>
      <c r="AC24" s="539"/>
      <c r="AD24" s="445" t="s">
        <v>589</v>
      </c>
      <c r="AE24" s="438">
        <v>34.5</v>
      </c>
      <c r="AF24" s="446">
        <f t="shared" si="7"/>
        <v>50</v>
      </c>
      <c r="AG24" s="446" t="s">
        <v>10</v>
      </c>
      <c r="AH24" s="164"/>
      <c r="AI24" s="156">
        <f t="shared" si="8"/>
        <v>0</v>
      </c>
      <c r="AK24" s="621"/>
      <c r="AL24" s="132"/>
      <c r="AM24" s="132"/>
      <c r="AN24" s="194"/>
      <c r="AO24" s="194"/>
      <c r="AP24" s="581"/>
      <c r="AQ24" s="218" t="s">
        <v>259</v>
      </c>
      <c r="AR24" s="180">
        <v>42</v>
      </c>
      <c r="AS24" s="216">
        <f>ROUND($AE$1*AR24/1000,0)</f>
        <v>61</v>
      </c>
      <c r="AT24" s="215" t="s">
        <v>10</v>
      </c>
      <c r="AU24" s="164">
        <v>20</v>
      </c>
      <c r="AV24" s="231">
        <f>AS24*AU24</f>
        <v>1220</v>
      </c>
    </row>
    <row r="25" spans="1:48" s="193" customFormat="1" ht="18.75" customHeight="1">
      <c r="A25" s="576"/>
      <c r="B25" s="444" t="s">
        <v>564</v>
      </c>
      <c r="C25" s="439">
        <v>12.5</v>
      </c>
      <c r="D25" s="439">
        <f t="shared" si="10"/>
        <v>18</v>
      </c>
      <c r="E25" s="440" t="s">
        <v>10</v>
      </c>
      <c r="F25" s="307"/>
      <c r="G25" s="156">
        <f t="shared" si="3"/>
        <v>0</v>
      </c>
      <c r="H25" s="540"/>
      <c r="I25" s="438"/>
      <c r="J25" s="438"/>
      <c r="K25" s="439"/>
      <c r="L25" s="446"/>
      <c r="M25" s="448"/>
      <c r="N25" s="156">
        <f t="shared" si="4"/>
        <v>0</v>
      </c>
      <c r="O25" s="540"/>
      <c r="P25" s="295" t="s">
        <v>588</v>
      </c>
      <c r="Q25" s="445">
        <v>10.5</v>
      </c>
      <c r="R25" s="446">
        <f>ROUND($Y$4*Q25/1000,0)</f>
        <v>15</v>
      </c>
      <c r="S25" s="296" t="s">
        <v>10</v>
      </c>
      <c r="T25" s="307"/>
      <c r="U25" s="156">
        <f t="shared" si="5"/>
        <v>0</v>
      </c>
      <c r="V25" s="546"/>
      <c r="W25" s="445" t="s">
        <v>586</v>
      </c>
      <c r="X25" s="438">
        <v>80</v>
      </c>
      <c r="Y25" s="447" t="s">
        <v>213</v>
      </c>
      <c r="Z25" s="446" t="s">
        <v>10</v>
      </c>
      <c r="AA25" s="448"/>
      <c r="AB25" s="156"/>
      <c r="AC25" s="539"/>
      <c r="AD25" s="438" t="s">
        <v>271</v>
      </c>
      <c r="AE25" s="438">
        <v>0.1</v>
      </c>
      <c r="AF25" s="446">
        <f>ROUND($AF$4*AE25/1000,1)</f>
        <v>0.1</v>
      </c>
      <c r="AG25" s="446" t="s">
        <v>10</v>
      </c>
      <c r="AH25" s="164"/>
      <c r="AI25" s="156">
        <f t="shared" si="8"/>
        <v>0</v>
      </c>
      <c r="AK25" s="621"/>
      <c r="AL25" s="132"/>
      <c r="AM25" s="132"/>
      <c r="AN25" s="194"/>
      <c r="AO25" s="196"/>
      <c r="AP25" s="581"/>
      <c r="AQ25" s="110" t="s">
        <v>260</v>
      </c>
      <c r="AR25" s="219">
        <v>21</v>
      </c>
      <c r="AS25" s="216">
        <f>ROUND($AE$1*AR25/1000,0)</f>
        <v>30</v>
      </c>
      <c r="AT25" s="215" t="s">
        <v>10</v>
      </c>
      <c r="AU25" s="164">
        <v>25</v>
      </c>
      <c r="AV25" s="231">
        <f>AS25*AU25</f>
        <v>750</v>
      </c>
    </row>
    <row r="26" spans="1:48" s="193" customFormat="1" ht="18.75" customHeight="1">
      <c r="A26" s="576"/>
      <c r="B26" s="444" t="s">
        <v>28</v>
      </c>
      <c r="C26" s="439">
        <v>0.2</v>
      </c>
      <c r="D26" s="439">
        <f>ROUND($D$4*C26/1000,1)</f>
        <v>0.3</v>
      </c>
      <c r="E26" s="440" t="s">
        <v>10</v>
      </c>
      <c r="F26" s="307"/>
      <c r="G26" s="156">
        <f t="shared" si="3"/>
        <v>0</v>
      </c>
      <c r="H26" s="638" t="str">
        <f>'3月總表'!B26</f>
        <v>番茄蛋花湯</v>
      </c>
      <c r="I26" s="438" t="s">
        <v>221</v>
      </c>
      <c r="J26" s="438">
        <v>7</v>
      </c>
      <c r="K26" s="439">
        <f>ROUND($K$4*J26/1000,0)</f>
        <v>9</v>
      </c>
      <c r="L26" s="446" t="s">
        <v>10</v>
      </c>
      <c r="M26" s="448"/>
      <c r="N26" s="156">
        <f t="shared" si="4"/>
        <v>0</v>
      </c>
      <c r="O26" s="604" t="str">
        <f>'3月總表'!C25</f>
        <v>自製豆漿</v>
      </c>
      <c r="P26" s="453" t="s">
        <v>578</v>
      </c>
      <c r="Q26" s="453"/>
      <c r="R26" s="454" t="s">
        <v>213</v>
      </c>
      <c r="S26" s="455" t="s">
        <v>10</v>
      </c>
      <c r="T26" s="307"/>
      <c r="U26" s="156"/>
      <c r="V26" s="546"/>
      <c r="W26" s="445" t="s">
        <v>369</v>
      </c>
      <c r="X26" s="438">
        <v>10</v>
      </c>
      <c r="Y26" s="447" t="s">
        <v>213</v>
      </c>
      <c r="Z26" s="446" t="s">
        <v>10</v>
      </c>
      <c r="AA26" s="448"/>
      <c r="AB26" s="156"/>
      <c r="AC26" s="539"/>
      <c r="AD26" s="438" t="s">
        <v>436</v>
      </c>
      <c r="AE26" s="438">
        <v>0.4</v>
      </c>
      <c r="AF26" s="446">
        <f>ROUND($AF$4*AE26/1000,1)</f>
        <v>0.6</v>
      </c>
      <c r="AG26" s="446" t="s">
        <v>10</v>
      </c>
      <c r="AH26" s="164"/>
      <c r="AI26" s="156">
        <f t="shared" si="8"/>
        <v>0</v>
      </c>
      <c r="AP26" s="581"/>
      <c r="AQ26" s="110" t="s">
        <v>214</v>
      </c>
      <c r="AR26" s="180">
        <v>4</v>
      </c>
      <c r="AS26" s="216">
        <f>ROUND($AE$1*AR26/1000,0)</f>
        <v>6</v>
      </c>
      <c r="AT26" s="215" t="s">
        <v>10</v>
      </c>
      <c r="AU26" s="164">
        <v>25</v>
      </c>
      <c r="AV26" s="231">
        <f>AS26*AU26</f>
        <v>150</v>
      </c>
    </row>
    <row r="27" spans="1:48" s="193" customFormat="1" ht="18.75" customHeight="1">
      <c r="A27" s="576"/>
      <c r="B27" s="437" t="s">
        <v>220</v>
      </c>
      <c r="C27" s="438">
        <v>0.2</v>
      </c>
      <c r="D27" s="439">
        <f>ROUND($D$4*C27/1000,1)</f>
        <v>0.3</v>
      </c>
      <c r="E27" s="440" t="s">
        <v>10</v>
      </c>
      <c r="F27" s="307"/>
      <c r="G27" s="156">
        <f t="shared" si="3"/>
        <v>0</v>
      </c>
      <c r="H27" s="638"/>
      <c r="I27" s="438" t="s">
        <v>576</v>
      </c>
      <c r="J27" s="438">
        <v>3</v>
      </c>
      <c r="K27" s="439">
        <f>ROUND($K$4*J27/1000,0)</f>
        <v>4</v>
      </c>
      <c r="L27" s="446" t="s">
        <v>10</v>
      </c>
      <c r="M27" s="448"/>
      <c r="N27" s="156">
        <f t="shared" si="4"/>
        <v>0</v>
      </c>
      <c r="O27" s="605"/>
      <c r="P27" s="452" t="s">
        <v>579</v>
      </c>
      <c r="Q27" s="452"/>
      <c r="R27" s="456"/>
      <c r="S27" s="457"/>
      <c r="T27" s="307"/>
      <c r="U27" s="156">
        <f t="shared" si="5"/>
        <v>0</v>
      </c>
      <c r="V27" s="546"/>
      <c r="W27" s="445"/>
      <c r="X27" s="438"/>
      <c r="Y27" s="446"/>
      <c r="Z27" s="446"/>
      <c r="AA27" s="448"/>
      <c r="AB27" s="156">
        <f t="shared" si="6"/>
        <v>0</v>
      </c>
      <c r="AC27" s="539"/>
      <c r="AD27" s="438" t="s">
        <v>28</v>
      </c>
      <c r="AE27" s="438">
        <v>0.2</v>
      </c>
      <c r="AF27" s="446">
        <f>ROUND($AF$4*AE27/1000,1)</f>
        <v>0.3</v>
      </c>
      <c r="AG27" s="446" t="s">
        <v>10</v>
      </c>
      <c r="AH27" s="164"/>
      <c r="AI27" s="156">
        <f t="shared" si="8"/>
        <v>0</v>
      </c>
      <c r="AP27" s="582">
        <f>'[7]3月總表'!R25</f>
        <v>0</v>
      </c>
      <c r="AQ27" s="220" t="s">
        <v>261</v>
      </c>
      <c r="AR27" s="111">
        <v>1</v>
      </c>
      <c r="AS27" s="214" t="s">
        <v>213</v>
      </c>
      <c r="AT27" s="112"/>
      <c r="AU27" s="164">
        <v>9</v>
      </c>
      <c r="AV27" s="231">
        <f>9*1200</f>
        <v>10800</v>
      </c>
    </row>
    <row r="28" spans="1:48" s="193" customFormat="1" ht="18.75" customHeight="1">
      <c r="A28" s="633"/>
      <c r="B28" s="444" t="s">
        <v>554</v>
      </c>
      <c r="C28" s="438">
        <v>0.1</v>
      </c>
      <c r="D28" s="439">
        <f>ROUND($D$4*C28/1000,1)</f>
        <v>0.1</v>
      </c>
      <c r="E28" s="440" t="s">
        <v>10</v>
      </c>
      <c r="F28" s="308"/>
      <c r="G28" s="250"/>
      <c r="H28" s="638"/>
      <c r="I28" s="438" t="s">
        <v>575</v>
      </c>
      <c r="J28" s="438">
        <v>30</v>
      </c>
      <c r="K28" s="439">
        <f>ROUND($K$4*J28/1000,0)</f>
        <v>40</v>
      </c>
      <c r="L28" s="446" t="s">
        <v>10</v>
      </c>
      <c r="M28" s="239"/>
      <c r="N28" s="156">
        <f>K28*M28</f>
        <v>0</v>
      </c>
      <c r="O28" s="605"/>
      <c r="P28" s="453" t="s">
        <v>580</v>
      </c>
      <c r="Q28" s="453"/>
      <c r="R28" s="454"/>
      <c r="S28" s="455"/>
      <c r="T28" s="308"/>
      <c r="U28" s="156">
        <f>R28*T28</f>
        <v>0</v>
      </c>
      <c r="V28" s="538"/>
      <c r="W28" s="430"/>
      <c r="X28" s="168"/>
      <c r="Y28" s="249"/>
      <c r="Z28" s="249"/>
      <c r="AA28" s="239"/>
      <c r="AB28" s="250"/>
      <c r="AC28" s="539"/>
      <c r="AD28" s="445" t="s">
        <v>466</v>
      </c>
      <c r="AE28" s="438">
        <v>8</v>
      </c>
      <c r="AF28" s="446">
        <f t="shared" si="7"/>
        <v>12</v>
      </c>
      <c r="AG28" s="446" t="s">
        <v>10</v>
      </c>
      <c r="AH28" s="239"/>
      <c r="AI28" s="156">
        <f t="shared" si="8"/>
        <v>0</v>
      </c>
      <c r="AP28" s="616"/>
      <c r="AQ28" s="233"/>
      <c r="AR28" s="234"/>
      <c r="AS28" s="234"/>
      <c r="AT28" s="234"/>
      <c r="AU28" s="234"/>
      <c r="AV28" s="235"/>
    </row>
    <row r="29" spans="1:48" s="193" customFormat="1" ht="18.75" customHeight="1">
      <c r="A29" s="633"/>
      <c r="B29" s="444" t="s">
        <v>565</v>
      </c>
      <c r="C29" s="439">
        <v>0.1</v>
      </c>
      <c r="D29" s="439">
        <f>ROUND($D$4*C29/1000,1)</f>
        <v>0.1</v>
      </c>
      <c r="E29" s="440" t="s">
        <v>10</v>
      </c>
      <c r="F29" s="308"/>
      <c r="G29" s="250"/>
      <c r="H29" s="638"/>
      <c r="I29" s="210" t="s">
        <v>477</v>
      </c>
      <c r="J29" s="438"/>
      <c r="K29" s="439"/>
      <c r="L29" s="446"/>
      <c r="M29" s="239"/>
      <c r="N29" s="156">
        <f>K29*M29</f>
        <v>0</v>
      </c>
      <c r="O29" s="605"/>
      <c r="P29" s="438" t="s">
        <v>369</v>
      </c>
      <c r="Q29" s="438">
        <v>20</v>
      </c>
      <c r="R29" s="490">
        <f>ROUND($Y$4*Q29/20000,0)</f>
        <v>1</v>
      </c>
      <c r="S29" s="454" t="s">
        <v>581</v>
      </c>
      <c r="T29" s="239"/>
      <c r="U29" s="250"/>
      <c r="V29" s="538"/>
      <c r="W29" s="430"/>
      <c r="X29" s="168"/>
      <c r="Y29" s="249"/>
      <c r="Z29" s="249"/>
      <c r="AA29" s="239"/>
      <c r="AB29" s="250"/>
      <c r="AC29" s="539"/>
      <c r="AD29" s="430"/>
      <c r="AE29" s="168"/>
      <c r="AF29" s="249"/>
      <c r="AG29" s="431"/>
      <c r="AH29" s="239"/>
      <c r="AI29" s="231"/>
      <c r="AP29" s="616"/>
      <c r="AQ29" s="233"/>
      <c r="AR29" s="234"/>
      <c r="AS29" s="234"/>
      <c r="AT29" s="234"/>
      <c r="AU29" s="234"/>
      <c r="AV29" s="235"/>
    </row>
    <row r="30" spans="1:48" s="193" customFormat="1" ht="18.75" customHeight="1" thickBot="1">
      <c r="A30" s="633"/>
      <c r="B30" s="491" t="s">
        <v>35</v>
      </c>
      <c r="C30" s="433">
        <v>1</v>
      </c>
      <c r="D30" s="433">
        <f t="shared" si="10"/>
        <v>1</v>
      </c>
      <c r="E30" s="434" t="s">
        <v>10</v>
      </c>
      <c r="F30" s="308"/>
      <c r="G30" s="250"/>
      <c r="H30" s="639"/>
      <c r="I30" s="166" t="s">
        <v>366</v>
      </c>
      <c r="J30" s="168">
        <v>1</v>
      </c>
      <c r="K30" s="439">
        <f>ROUND($K$4*J30,0)</f>
        <v>1330</v>
      </c>
      <c r="L30" s="167" t="s">
        <v>240</v>
      </c>
      <c r="M30" s="239"/>
      <c r="N30" s="156">
        <f>K30*M30</f>
        <v>0</v>
      </c>
      <c r="O30" s="606"/>
      <c r="P30" s="438"/>
      <c r="Q30" s="438"/>
      <c r="R30" s="454"/>
      <c r="S30" s="454"/>
      <c r="T30" s="239"/>
      <c r="U30" s="250"/>
      <c r="V30" s="538"/>
      <c r="W30" s="492"/>
      <c r="X30" s="168"/>
      <c r="Y30" s="167"/>
      <c r="Z30" s="167"/>
      <c r="AA30" s="239"/>
      <c r="AB30" s="250"/>
      <c r="AC30" s="539"/>
      <c r="AD30" s="166"/>
      <c r="AE30" s="168"/>
      <c r="AF30" s="249"/>
      <c r="AG30" s="249"/>
      <c r="AH30" s="239"/>
      <c r="AI30" s="251"/>
      <c r="AJ30" s="197">
        <f>(F31+M31+T31+AA31+AH31)</f>
        <v>0</v>
      </c>
      <c r="AP30" s="617"/>
      <c r="AQ30" s="236"/>
      <c r="AR30" s="237"/>
      <c r="AS30" s="237"/>
      <c r="AT30" s="237"/>
      <c r="AU30" s="237"/>
      <c r="AV30" s="238"/>
    </row>
    <row r="31" spans="1:36" s="192" customFormat="1" ht="18.75" customHeight="1">
      <c r="A31" s="588" t="s">
        <v>275</v>
      </c>
      <c r="B31" s="432" t="s">
        <v>282</v>
      </c>
      <c r="C31" s="634">
        <v>4.2</v>
      </c>
      <c r="D31" s="634"/>
      <c r="E31" s="635"/>
      <c r="F31" s="636">
        <f>SUM(G4:G30)</f>
        <v>0</v>
      </c>
      <c r="G31" s="637"/>
      <c r="H31" s="555" t="s">
        <v>13</v>
      </c>
      <c r="I31" s="113" t="s">
        <v>282</v>
      </c>
      <c r="J31" s="577">
        <v>4</v>
      </c>
      <c r="K31" s="577"/>
      <c r="L31" s="578"/>
      <c r="M31" s="636">
        <f>SUM(N4:N30)</f>
        <v>0</v>
      </c>
      <c r="N31" s="637"/>
      <c r="O31" s="585" t="s">
        <v>13</v>
      </c>
      <c r="P31" s="113" t="s">
        <v>282</v>
      </c>
      <c r="Q31" s="577">
        <v>4</v>
      </c>
      <c r="R31" s="577"/>
      <c r="S31" s="578"/>
      <c r="T31" s="593">
        <f>SUM(U4:U30)</f>
        <v>0</v>
      </c>
      <c r="U31" s="593"/>
      <c r="V31" s="555" t="s">
        <v>13</v>
      </c>
      <c r="W31" s="113" t="s">
        <v>282</v>
      </c>
      <c r="X31" s="577">
        <v>5.2</v>
      </c>
      <c r="Y31" s="577"/>
      <c r="Z31" s="578"/>
      <c r="AA31" s="593">
        <f>SUM(AB4:AB30)</f>
        <v>0</v>
      </c>
      <c r="AB31" s="593"/>
      <c r="AC31" s="555" t="s">
        <v>13</v>
      </c>
      <c r="AD31" s="113" t="s">
        <v>282</v>
      </c>
      <c r="AE31" s="577">
        <v>4</v>
      </c>
      <c r="AF31" s="577"/>
      <c r="AG31" s="596"/>
      <c r="AH31" s="642">
        <f>SUM(AI4:AI30)</f>
        <v>0</v>
      </c>
      <c r="AI31" s="643"/>
      <c r="AJ31" s="198">
        <f aca="true" t="shared" si="11" ref="AJ31:AJ36">(AE31+X31+Q31+J31+C31)/5</f>
        <v>4.279999999999999</v>
      </c>
    </row>
    <row r="32" spans="1:36" s="192" customFormat="1" ht="18.75" customHeight="1">
      <c r="A32" s="644"/>
      <c r="B32" s="114" t="s">
        <v>283</v>
      </c>
      <c r="C32" s="558">
        <v>2.4</v>
      </c>
      <c r="D32" s="558"/>
      <c r="E32" s="559"/>
      <c r="F32" s="131"/>
      <c r="G32" s="105"/>
      <c r="H32" s="628"/>
      <c r="I32" s="114" t="s">
        <v>283</v>
      </c>
      <c r="J32" s="558">
        <v>2.6</v>
      </c>
      <c r="K32" s="558"/>
      <c r="L32" s="559"/>
      <c r="M32" s="115"/>
      <c r="N32" s="116"/>
      <c r="O32" s="640"/>
      <c r="P32" s="114" t="s">
        <v>283</v>
      </c>
      <c r="Q32" s="558">
        <v>3.4</v>
      </c>
      <c r="R32" s="558"/>
      <c r="S32" s="559"/>
      <c r="T32" s="104"/>
      <c r="U32" s="105"/>
      <c r="V32" s="628"/>
      <c r="W32" s="114" t="s">
        <v>283</v>
      </c>
      <c r="X32" s="558">
        <v>2</v>
      </c>
      <c r="Y32" s="558"/>
      <c r="Z32" s="559"/>
      <c r="AA32" s="104"/>
      <c r="AB32" s="105"/>
      <c r="AC32" s="628"/>
      <c r="AD32" s="114" t="s">
        <v>283</v>
      </c>
      <c r="AE32" s="558">
        <v>2.5</v>
      </c>
      <c r="AF32" s="558"/>
      <c r="AG32" s="591"/>
      <c r="AH32" s="241"/>
      <c r="AI32" s="242"/>
      <c r="AJ32" s="198">
        <f t="shared" si="11"/>
        <v>2.58</v>
      </c>
    </row>
    <row r="33" spans="1:36" s="192" customFormat="1" ht="18.75" customHeight="1">
      <c r="A33" s="644"/>
      <c r="B33" s="117" t="s">
        <v>24</v>
      </c>
      <c r="C33" s="558">
        <v>1.3</v>
      </c>
      <c r="D33" s="558"/>
      <c r="E33" s="559"/>
      <c r="F33" s="131"/>
      <c r="G33" s="105"/>
      <c r="H33" s="628"/>
      <c r="I33" s="117" t="s">
        <v>24</v>
      </c>
      <c r="J33" s="558">
        <v>1.4</v>
      </c>
      <c r="K33" s="558"/>
      <c r="L33" s="559"/>
      <c r="M33" s="115"/>
      <c r="N33" s="116"/>
      <c r="O33" s="640"/>
      <c r="P33" s="117" t="s">
        <v>24</v>
      </c>
      <c r="Q33" s="558">
        <v>1.2</v>
      </c>
      <c r="R33" s="558"/>
      <c r="S33" s="559"/>
      <c r="T33" s="104"/>
      <c r="U33" s="105"/>
      <c r="V33" s="628"/>
      <c r="W33" s="117" t="s">
        <v>24</v>
      </c>
      <c r="X33" s="558">
        <v>1.2</v>
      </c>
      <c r="Y33" s="558"/>
      <c r="Z33" s="559"/>
      <c r="AA33" s="104"/>
      <c r="AB33" s="105"/>
      <c r="AC33" s="628"/>
      <c r="AD33" s="240" t="s">
        <v>24</v>
      </c>
      <c r="AE33" s="558">
        <v>1.7</v>
      </c>
      <c r="AF33" s="558"/>
      <c r="AG33" s="591"/>
      <c r="AH33" s="241"/>
      <c r="AI33" s="242"/>
      <c r="AJ33" s="198">
        <f t="shared" si="11"/>
        <v>1.3599999999999999</v>
      </c>
    </row>
    <row r="34" spans="1:36" s="192" customFormat="1" ht="18.75" customHeight="1">
      <c r="A34" s="644"/>
      <c r="B34" s="117" t="s">
        <v>25</v>
      </c>
      <c r="C34" s="558">
        <v>2.5</v>
      </c>
      <c r="D34" s="558"/>
      <c r="E34" s="559"/>
      <c r="F34" s="131"/>
      <c r="G34" s="105"/>
      <c r="H34" s="628"/>
      <c r="I34" s="117" t="s">
        <v>25</v>
      </c>
      <c r="J34" s="558">
        <v>2.5</v>
      </c>
      <c r="K34" s="558"/>
      <c r="L34" s="559"/>
      <c r="M34" s="115"/>
      <c r="N34" s="116"/>
      <c r="O34" s="640"/>
      <c r="P34" s="117" t="s">
        <v>25</v>
      </c>
      <c r="Q34" s="558">
        <v>2.5</v>
      </c>
      <c r="R34" s="558"/>
      <c r="S34" s="559"/>
      <c r="T34" s="104"/>
      <c r="U34" s="105"/>
      <c r="V34" s="628"/>
      <c r="W34" s="117" t="s">
        <v>25</v>
      </c>
      <c r="X34" s="558">
        <v>2.5</v>
      </c>
      <c r="Y34" s="558"/>
      <c r="Z34" s="559"/>
      <c r="AA34" s="104"/>
      <c r="AB34" s="105"/>
      <c r="AC34" s="628"/>
      <c r="AD34" s="117" t="s">
        <v>25</v>
      </c>
      <c r="AE34" s="558">
        <v>2.5</v>
      </c>
      <c r="AF34" s="558"/>
      <c r="AG34" s="591"/>
      <c r="AH34" s="241"/>
      <c r="AI34" s="242"/>
      <c r="AJ34" s="198">
        <f t="shared" si="11"/>
        <v>2.5</v>
      </c>
    </row>
    <row r="35" spans="1:37" s="192" customFormat="1" ht="18.75" customHeight="1">
      <c r="A35" s="644"/>
      <c r="B35" s="114" t="s">
        <v>232</v>
      </c>
      <c r="C35" s="558">
        <v>0</v>
      </c>
      <c r="D35" s="558"/>
      <c r="E35" s="559"/>
      <c r="F35" s="131"/>
      <c r="G35" s="105"/>
      <c r="H35" s="628"/>
      <c r="I35" s="114" t="s">
        <v>233</v>
      </c>
      <c r="J35" s="558">
        <v>1</v>
      </c>
      <c r="K35" s="558"/>
      <c r="L35" s="559"/>
      <c r="M35" s="118"/>
      <c r="N35" s="116"/>
      <c r="O35" s="640"/>
      <c r="P35" s="114" t="s">
        <v>232</v>
      </c>
      <c r="Q35" s="558">
        <v>0</v>
      </c>
      <c r="R35" s="558"/>
      <c r="S35" s="559"/>
      <c r="T35" s="104"/>
      <c r="U35" s="105"/>
      <c r="V35" s="628"/>
      <c r="W35" s="114" t="s">
        <v>232</v>
      </c>
      <c r="X35" s="558">
        <v>0.3</v>
      </c>
      <c r="Y35" s="558"/>
      <c r="Z35" s="559"/>
      <c r="AA35" s="104"/>
      <c r="AB35" s="105"/>
      <c r="AC35" s="628"/>
      <c r="AD35" s="114" t="s">
        <v>232</v>
      </c>
      <c r="AE35" s="558">
        <v>0</v>
      </c>
      <c r="AF35" s="558"/>
      <c r="AG35" s="591"/>
      <c r="AH35" s="241"/>
      <c r="AI35" s="242"/>
      <c r="AJ35" s="198">
        <f t="shared" si="11"/>
        <v>0.26</v>
      </c>
      <c r="AK35" s="192">
        <v>0.2</v>
      </c>
    </row>
    <row r="36" spans="1:36" s="192" customFormat="1" ht="18.75" customHeight="1" thickBot="1">
      <c r="A36" s="645"/>
      <c r="B36" s="119" t="s">
        <v>234</v>
      </c>
      <c r="C36" s="594">
        <f>C31*70+C32*75+C33*25+C34*45+C35*120</f>
        <v>619</v>
      </c>
      <c r="D36" s="594"/>
      <c r="E36" s="603"/>
      <c r="F36" s="120"/>
      <c r="G36" s="129"/>
      <c r="H36" s="629"/>
      <c r="I36" s="119" t="s">
        <v>235</v>
      </c>
      <c r="J36" s="594">
        <f>J31*70+J32*75+J33*25+J34*45+J35*60+40</f>
        <v>722.5</v>
      </c>
      <c r="K36" s="594"/>
      <c r="L36" s="603"/>
      <c r="M36" s="121"/>
      <c r="N36" s="122"/>
      <c r="O36" s="641"/>
      <c r="P36" s="119" t="s">
        <v>235</v>
      </c>
      <c r="Q36" s="594">
        <f>Q31*70+Q32*75+Q33*25+Q34*45+Q35*120</f>
        <v>677.5</v>
      </c>
      <c r="R36" s="594"/>
      <c r="S36" s="603"/>
      <c r="T36" s="128"/>
      <c r="U36" s="129"/>
      <c r="V36" s="629"/>
      <c r="W36" s="119" t="s">
        <v>235</v>
      </c>
      <c r="X36" s="594">
        <f>X31*70+X32*75+X33*25+X34*45+X35*60</f>
        <v>674.5</v>
      </c>
      <c r="Y36" s="594"/>
      <c r="Z36" s="603"/>
      <c r="AA36" s="128"/>
      <c r="AB36" s="129"/>
      <c r="AC36" s="629"/>
      <c r="AD36" s="119" t="s">
        <v>235</v>
      </c>
      <c r="AE36" s="594">
        <f>AE31*70+AE32*75+AE33*25+AE34*45+AE35*120</f>
        <v>622.5</v>
      </c>
      <c r="AF36" s="594"/>
      <c r="AG36" s="595"/>
      <c r="AH36" s="243"/>
      <c r="AI36" s="244"/>
      <c r="AJ36" s="198">
        <f t="shared" si="11"/>
        <v>663.2</v>
      </c>
    </row>
    <row r="37" spans="1:36" s="10" customFormat="1" ht="27" customHeight="1">
      <c r="A37" s="601" t="s">
        <v>27</v>
      </c>
      <c r="B37" s="602"/>
      <c r="C37" s="602"/>
      <c r="D37" s="602"/>
      <c r="E37" s="602"/>
      <c r="F37" s="602"/>
      <c r="G37" s="602"/>
      <c r="H37" s="602"/>
      <c r="I37" s="602"/>
      <c r="J37" s="602"/>
      <c r="K37" s="602"/>
      <c r="L37" s="602"/>
      <c r="M37" s="602"/>
      <c r="N37" s="602"/>
      <c r="O37" s="602"/>
      <c r="P37" s="602"/>
      <c r="Q37" s="602"/>
      <c r="R37" s="602"/>
      <c r="S37" s="602"/>
      <c r="T37" s="602"/>
      <c r="U37" s="602"/>
      <c r="V37" s="602"/>
      <c r="W37" s="602"/>
      <c r="X37" s="602"/>
      <c r="Y37" s="602"/>
      <c r="Z37" s="602"/>
      <c r="AA37" s="602"/>
      <c r="AB37" s="602"/>
      <c r="AC37" s="602"/>
      <c r="AD37" s="602"/>
      <c r="AE37" s="602"/>
      <c r="AF37" s="602"/>
      <c r="AG37" s="602"/>
      <c r="AH37" s="602"/>
      <c r="AI37" s="602"/>
      <c r="AJ37" s="17"/>
    </row>
    <row r="38" spans="1:35" s="202" customFormat="1" ht="27.75" customHeight="1">
      <c r="A38" s="630"/>
      <c r="B38" s="630"/>
      <c r="C38" s="630"/>
      <c r="D38" s="630"/>
      <c r="E38" s="630"/>
      <c r="F38" s="630"/>
      <c r="G38" s="630"/>
      <c r="H38" s="630"/>
      <c r="I38" s="630"/>
      <c r="J38" s="630"/>
      <c r="K38" s="630"/>
      <c r="L38" s="630"/>
      <c r="M38" s="630"/>
      <c r="N38" s="630"/>
      <c r="O38" s="630"/>
      <c r="P38" s="630"/>
      <c r="Q38" s="630"/>
      <c r="R38" s="11"/>
      <c r="S38" s="12"/>
      <c r="T38" s="13"/>
      <c r="U38" s="13"/>
      <c r="V38" s="200"/>
      <c r="W38" s="201"/>
      <c r="X38" s="11"/>
      <c r="Y38" s="12"/>
      <c r="Z38" s="11"/>
      <c r="AA38" s="13"/>
      <c r="AB38" s="12"/>
      <c r="AC38" s="199"/>
      <c r="AD38" s="201"/>
      <c r="AE38" s="12"/>
      <c r="AF38" s="11"/>
      <c r="AG38" s="13"/>
      <c r="AH38" s="13"/>
      <c r="AI38" s="14"/>
    </row>
  </sheetData>
  <sheetProtection selectLockedCells="1" selectUnlockedCells="1"/>
  <mergeCells count="86">
    <mergeCell ref="A1:K1"/>
    <mergeCell ref="M1:V1"/>
    <mergeCell ref="AH31:AI31"/>
    <mergeCell ref="J32:L32"/>
    <mergeCell ref="Q32:S32"/>
    <mergeCell ref="X32:Z32"/>
    <mergeCell ref="A31:A36"/>
    <mergeCell ref="AE32:AG32"/>
    <mergeCell ref="AE34:AG34"/>
    <mergeCell ref="C35:E35"/>
    <mergeCell ref="M31:N31"/>
    <mergeCell ref="X33:Z33"/>
    <mergeCell ref="V31:V36"/>
    <mergeCell ref="Q34:S34"/>
    <mergeCell ref="X34:Z34"/>
    <mergeCell ref="T31:U31"/>
    <mergeCell ref="O31:O36"/>
    <mergeCell ref="Q35:S35"/>
    <mergeCell ref="J34:L34"/>
    <mergeCell ref="A5:A11"/>
    <mergeCell ref="A12:A18"/>
    <mergeCell ref="A19:A22"/>
    <mergeCell ref="A23:A30"/>
    <mergeCell ref="C31:E31"/>
    <mergeCell ref="F31:G31"/>
    <mergeCell ref="H22:H25"/>
    <mergeCell ref="H26:H30"/>
    <mergeCell ref="H15:H21"/>
    <mergeCell ref="C36:E36"/>
    <mergeCell ref="A37:AI37"/>
    <mergeCell ref="X35:Z35"/>
    <mergeCell ref="C33:E33"/>
    <mergeCell ref="H31:H36"/>
    <mergeCell ref="J33:L33"/>
    <mergeCell ref="J31:L31"/>
    <mergeCell ref="J35:L35"/>
    <mergeCell ref="C34:E34"/>
    <mergeCell ref="C32:E32"/>
    <mergeCell ref="V19:V22"/>
    <mergeCell ref="Q31:S31"/>
    <mergeCell ref="Q33:S33"/>
    <mergeCell ref="V5:V11"/>
    <mergeCell ref="A38:Q38"/>
    <mergeCell ref="AE35:AG35"/>
    <mergeCell ref="J36:L36"/>
    <mergeCell ref="Q36:S36"/>
    <mergeCell ref="X36:Z36"/>
    <mergeCell ref="AE36:AG36"/>
    <mergeCell ref="A2:A4"/>
    <mergeCell ref="B2:E2"/>
    <mergeCell ref="AE33:AG33"/>
    <mergeCell ref="V23:V30"/>
    <mergeCell ref="P2:S2"/>
    <mergeCell ref="AE31:AG31"/>
    <mergeCell ref="V12:V18"/>
    <mergeCell ref="AC31:AC36"/>
    <mergeCell ref="AA31:AB31"/>
    <mergeCell ref="X31:Z31"/>
    <mergeCell ref="AP27:AP30"/>
    <mergeCell ref="AM4:AM10"/>
    <mergeCell ref="Y1:Z1"/>
    <mergeCell ref="AE1:AG1"/>
    <mergeCell ref="AC2:AC4"/>
    <mergeCell ref="AK19:AK25"/>
    <mergeCell ref="Y4:Z4"/>
    <mergeCell ref="AF4:AG4"/>
    <mergeCell ref="AD2:AG2"/>
    <mergeCell ref="W2:Z2"/>
    <mergeCell ref="O16:O20"/>
    <mergeCell ref="AP5:AP13"/>
    <mergeCell ref="V2:V4"/>
    <mergeCell ref="AC5:AC11"/>
    <mergeCell ref="AC12:AC18"/>
    <mergeCell ref="AP14:AP26"/>
    <mergeCell ref="R4:S4"/>
    <mergeCell ref="AC19:AC22"/>
    <mergeCell ref="AC23:AC30"/>
    <mergeCell ref="H5:H14"/>
    <mergeCell ref="O5:O15"/>
    <mergeCell ref="O26:O30"/>
    <mergeCell ref="O21:O25"/>
    <mergeCell ref="D4:E4"/>
    <mergeCell ref="K4:L4"/>
    <mergeCell ref="H2:H4"/>
    <mergeCell ref="I2:L2"/>
    <mergeCell ref="O2:O4"/>
  </mergeCells>
  <printOptions/>
  <pageMargins left="0.22" right="0.15748031496062992" top="0.1968503937007874" bottom="0.1968503937007874" header="0.5118110236220472" footer="0.5118110236220472"/>
  <pageSetup fitToHeight="0" fitToWidth="1" horizontalDpi="600" verticalDpi="600" orientation="landscape" paperSize="9" scale="55" r:id="rId3"/>
  <colBreaks count="1" manualBreakCount="1">
    <brk id="22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5"/>
  <sheetViews>
    <sheetView view="pageBreakPreview" zoomScale="60" zoomScaleNormal="50" zoomScalePageLayoutView="0" workbookViewId="0" topLeftCell="A102">
      <selection activeCell="D12" sqref="D12"/>
    </sheetView>
  </sheetViews>
  <sheetFormatPr defaultColWidth="9.00390625" defaultRowHeight="16.5"/>
  <cols>
    <col min="1" max="5" width="29.25390625" style="425" customWidth="1"/>
    <col min="6" max="6" width="36.00390625" style="331" customWidth="1"/>
    <col min="7" max="8" width="10.375" style="426" customWidth="1"/>
    <col min="9" max="16384" width="9.00390625" style="315" customWidth="1"/>
  </cols>
  <sheetData>
    <row r="1" spans="1:8" ht="133.5" customHeight="1">
      <c r="A1" s="662" t="s">
        <v>590</v>
      </c>
      <c r="B1" s="662"/>
      <c r="C1" s="662"/>
      <c r="D1" s="662"/>
      <c r="E1" s="662"/>
      <c r="F1" s="662"/>
      <c r="G1" s="662"/>
      <c r="H1" s="662"/>
    </row>
    <row r="2" spans="1:8" s="318" customFormat="1" ht="35.25" customHeight="1">
      <c r="A2" s="316" t="s">
        <v>17</v>
      </c>
      <c r="B2" s="317" t="s">
        <v>18</v>
      </c>
      <c r="C2" s="317" t="s">
        <v>19</v>
      </c>
      <c r="D2" s="317" t="s">
        <v>20</v>
      </c>
      <c r="E2" s="317" t="s">
        <v>21</v>
      </c>
      <c r="F2" s="663" t="s">
        <v>22</v>
      </c>
      <c r="G2" s="663"/>
      <c r="H2" s="664"/>
    </row>
    <row r="3" spans="1:13" s="325" customFormat="1" ht="35.25" customHeight="1">
      <c r="A3" s="319">
        <v>26</v>
      </c>
      <c r="B3" s="320">
        <f>A3+1</f>
        <v>27</v>
      </c>
      <c r="C3" s="321">
        <f>B3+1</f>
        <v>28</v>
      </c>
      <c r="D3" s="322">
        <f>C3+1</f>
        <v>29</v>
      </c>
      <c r="E3" s="323">
        <v>1</v>
      </c>
      <c r="F3" s="324" t="s">
        <v>23</v>
      </c>
      <c r="G3" s="655">
        <f>'[3]第二周'!$AJ$35</f>
        <v>629.75</v>
      </c>
      <c r="H3" s="656"/>
      <c r="L3" s="326"/>
      <c r="M3" s="325" t="s">
        <v>331</v>
      </c>
    </row>
    <row r="4" spans="1:13" s="318" customFormat="1" ht="35.25" customHeight="1">
      <c r="A4" s="327" t="s">
        <v>8</v>
      </c>
      <c r="B4" s="327" t="s">
        <v>272</v>
      </c>
      <c r="C4" s="328" t="s">
        <v>505</v>
      </c>
      <c r="D4" s="329" t="s">
        <v>375</v>
      </c>
      <c r="E4" s="330" t="s">
        <v>272</v>
      </c>
      <c r="F4" s="331" t="s">
        <v>332</v>
      </c>
      <c r="G4" s="653">
        <f>'[3]第二周'!$AJ$30</f>
        <v>4.4</v>
      </c>
      <c r="H4" s="654"/>
      <c r="L4" s="332"/>
      <c r="M4" s="318" t="s">
        <v>244</v>
      </c>
    </row>
    <row r="5" spans="1:13" s="318" customFormat="1" ht="35.25" customHeight="1">
      <c r="A5" s="333" t="s">
        <v>506</v>
      </c>
      <c r="B5" s="334" t="s">
        <v>507</v>
      </c>
      <c r="C5" s="335"/>
      <c r="D5" s="336" t="s">
        <v>508</v>
      </c>
      <c r="E5" s="337" t="s">
        <v>333</v>
      </c>
      <c r="F5" s="331" t="s">
        <v>334</v>
      </c>
      <c r="G5" s="653">
        <f>'[3]第二周'!$AJ$31</f>
        <v>2.025</v>
      </c>
      <c r="H5" s="654"/>
      <c r="L5" s="338"/>
      <c r="M5" s="318" t="s">
        <v>335</v>
      </c>
    </row>
    <row r="6" spans="1:13" s="318" customFormat="1" ht="35.25" customHeight="1">
      <c r="A6" s="339" t="s">
        <v>509</v>
      </c>
      <c r="B6" s="340" t="s">
        <v>510</v>
      </c>
      <c r="C6" s="461"/>
      <c r="D6" s="341" t="s">
        <v>511</v>
      </c>
      <c r="E6" s="342" t="s">
        <v>438</v>
      </c>
      <c r="F6" s="343" t="s">
        <v>24</v>
      </c>
      <c r="G6" s="653">
        <f>'[3]第二周'!$AJ$32</f>
        <v>1.575</v>
      </c>
      <c r="H6" s="654"/>
      <c r="L6" s="344"/>
      <c r="M6" s="344" t="s">
        <v>336</v>
      </c>
    </row>
    <row r="7" spans="1:13" s="318" customFormat="1" ht="35.25" customHeight="1">
      <c r="A7" s="345" t="s">
        <v>512</v>
      </c>
      <c r="B7" s="340" t="s">
        <v>512</v>
      </c>
      <c r="C7" s="346"/>
      <c r="D7" s="345" t="s">
        <v>512</v>
      </c>
      <c r="E7" s="328" t="s">
        <v>337</v>
      </c>
      <c r="F7" s="343" t="s">
        <v>25</v>
      </c>
      <c r="G7" s="653">
        <f>'[3]第二周'!$AJ$34</f>
        <v>0.275</v>
      </c>
      <c r="H7" s="654"/>
      <c r="L7" s="347"/>
      <c r="M7" s="318" t="s">
        <v>339</v>
      </c>
    </row>
    <row r="8" spans="1:8" s="318" customFormat="1" ht="35.25" customHeight="1">
      <c r="A8" s="348" t="s">
        <v>513</v>
      </c>
      <c r="B8" s="349" t="s">
        <v>514</v>
      </c>
      <c r="C8" s="350"/>
      <c r="D8" s="351" t="s">
        <v>515</v>
      </c>
      <c r="E8" s="352" t="s">
        <v>516</v>
      </c>
      <c r="F8" s="353" t="s">
        <v>340</v>
      </c>
      <c r="G8" s="354">
        <f>'[4]第一周'!AJ34</f>
        <v>0.22000000000000003</v>
      </c>
      <c r="H8" s="355">
        <v>0</v>
      </c>
    </row>
    <row r="9" spans="1:8" s="325" customFormat="1" ht="35.25" customHeight="1">
      <c r="A9" s="356">
        <v>4</v>
      </c>
      <c r="B9" s="320">
        <f>A9+1</f>
        <v>5</v>
      </c>
      <c r="C9" s="321">
        <f>B9+1</f>
        <v>6</v>
      </c>
      <c r="D9" s="322">
        <f>C9+1</f>
        <v>7</v>
      </c>
      <c r="E9" s="323">
        <f>D9+1</f>
        <v>8</v>
      </c>
      <c r="F9" s="324" t="s">
        <v>23</v>
      </c>
      <c r="G9" s="655">
        <f>'[8]第二周'!AJ35</f>
        <v>654.9</v>
      </c>
      <c r="H9" s="656"/>
    </row>
    <row r="10" spans="1:18" s="318" customFormat="1" ht="35.25" customHeight="1">
      <c r="A10" s="357" t="s">
        <v>375</v>
      </c>
      <c r="B10" s="358" t="s">
        <v>9</v>
      </c>
      <c r="C10" s="359" t="s">
        <v>342</v>
      </c>
      <c r="D10" s="329" t="s">
        <v>445</v>
      </c>
      <c r="E10" s="330" t="s">
        <v>272</v>
      </c>
      <c r="F10" s="331" t="s">
        <v>332</v>
      </c>
      <c r="G10" s="653">
        <f>'[8]第二周'!AJ30</f>
        <v>4.32</v>
      </c>
      <c r="H10" s="654"/>
      <c r="R10" s="360" t="s">
        <v>376</v>
      </c>
    </row>
    <row r="11" spans="1:8" s="318" customFormat="1" ht="35.25" customHeight="1">
      <c r="A11" s="361" t="s">
        <v>341</v>
      </c>
      <c r="B11" s="362" t="s">
        <v>517</v>
      </c>
      <c r="C11" s="363" t="s">
        <v>245</v>
      </c>
      <c r="D11" s="364" t="s">
        <v>225</v>
      </c>
      <c r="E11" s="365" t="s">
        <v>518</v>
      </c>
      <c r="F11" s="331" t="s">
        <v>334</v>
      </c>
      <c r="G11" s="653">
        <f>'[8]第二周'!AJ31</f>
        <v>2.3200000000000003</v>
      </c>
      <c r="H11" s="654"/>
    </row>
    <row r="12" spans="1:11" s="318" customFormat="1" ht="35.25" customHeight="1">
      <c r="A12" s="366" t="s">
        <v>519</v>
      </c>
      <c r="B12" s="367" t="s">
        <v>469</v>
      </c>
      <c r="C12" s="368" t="s">
        <v>470</v>
      </c>
      <c r="D12" s="519" t="s">
        <v>610</v>
      </c>
      <c r="E12" s="339" t="s">
        <v>241</v>
      </c>
      <c r="F12" s="331" t="s">
        <v>24</v>
      </c>
      <c r="G12" s="653">
        <f>'[8]第二周'!AJ32</f>
        <v>1.36</v>
      </c>
      <c r="H12" s="654"/>
      <c r="K12" s="363" t="s">
        <v>245</v>
      </c>
    </row>
    <row r="13" spans="1:11" s="318" customFormat="1" ht="35.25" customHeight="1">
      <c r="A13" s="340" t="s">
        <v>337</v>
      </c>
      <c r="B13" s="340" t="s">
        <v>337</v>
      </c>
      <c r="C13" s="328" t="s">
        <v>348</v>
      </c>
      <c r="D13" s="345" t="s">
        <v>337</v>
      </c>
      <c r="E13" s="328" t="s">
        <v>337</v>
      </c>
      <c r="F13" s="331" t="s">
        <v>25</v>
      </c>
      <c r="G13" s="653">
        <f>'[8]第二周'!AJ33</f>
        <v>2.5</v>
      </c>
      <c r="H13" s="654"/>
      <c r="K13" s="369" t="s">
        <v>470</v>
      </c>
    </row>
    <row r="14" spans="1:11" s="318" customFormat="1" ht="35.25" customHeight="1">
      <c r="A14" s="370" t="s">
        <v>380</v>
      </c>
      <c r="B14" s="371" t="s">
        <v>439</v>
      </c>
      <c r="C14" s="360" t="s">
        <v>441</v>
      </c>
      <c r="D14" s="372" t="s">
        <v>520</v>
      </c>
      <c r="E14" s="373" t="s">
        <v>440</v>
      </c>
      <c r="F14" s="374" t="s">
        <v>340</v>
      </c>
      <c r="G14" s="375">
        <f>'[8]第二周'!AJ34</f>
        <v>0.3</v>
      </c>
      <c r="H14" s="355">
        <v>0.1</v>
      </c>
      <c r="K14" s="328" t="s">
        <v>348</v>
      </c>
    </row>
    <row r="15" spans="1:11" s="318" customFormat="1" ht="35.25" customHeight="1">
      <c r="A15" s="356">
        <f>A9+7</f>
        <v>11</v>
      </c>
      <c r="B15" s="323">
        <f>A15+1</f>
        <v>12</v>
      </c>
      <c r="C15" s="323">
        <f>B15+1</f>
        <v>13</v>
      </c>
      <c r="D15" s="323">
        <f>C15+1</f>
        <v>14</v>
      </c>
      <c r="E15" s="323">
        <f>D15+1</f>
        <v>15</v>
      </c>
      <c r="F15" s="324" t="s">
        <v>23</v>
      </c>
      <c r="G15" s="651">
        <f>'[5]第三周'!$AJ$36</f>
        <v>627.5</v>
      </c>
      <c r="H15" s="652"/>
      <c r="K15" s="376"/>
    </row>
    <row r="16" spans="1:11" s="318" customFormat="1" ht="35.25" customHeight="1">
      <c r="A16" s="357" t="s">
        <v>8</v>
      </c>
      <c r="B16" s="329" t="s">
        <v>521</v>
      </c>
      <c r="C16" s="377" t="s">
        <v>344</v>
      </c>
      <c r="D16" s="330" t="s">
        <v>273</v>
      </c>
      <c r="E16" s="330" t="s">
        <v>272</v>
      </c>
      <c r="F16" s="331" t="s">
        <v>332</v>
      </c>
      <c r="G16" s="651">
        <f>'[5]第三周'!$AJ$31</f>
        <v>4.2</v>
      </c>
      <c r="H16" s="652"/>
      <c r="K16" s="376"/>
    </row>
    <row r="17" spans="1:11" s="318" customFormat="1" ht="35.25" customHeight="1">
      <c r="A17" s="365" t="s">
        <v>444</v>
      </c>
      <c r="B17" s="378" t="s">
        <v>471</v>
      </c>
      <c r="C17" s="379" t="s">
        <v>522</v>
      </c>
      <c r="D17" s="380" t="s">
        <v>523</v>
      </c>
      <c r="E17" s="381" t="s">
        <v>603</v>
      </c>
      <c r="F17" s="331" t="s">
        <v>334</v>
      </c>
      <c r="G17" s="651">
        <f>'[5]第三周'!$AJ$32</f>
        <v>2.16</v>
      </c>
      <c r="H17" s="652"/>
      <c r="K17" s="376"/>
    </row>
    <row r="18" spans="1:11" s="318" customFormat="1" ht="35.25" customHeight="1">
      <c r="A18" s="366" t="s">
        <v>600</v>
      </c>
      <c r="B18" s="339" t="s">
        <v>524</v>
      </c>
      <c r="C18" s="328" t="s">
        <v>348</v>
      </c>
      <c r="D18" s="382" t="s">
        <v>346</v>
      </c>
      <c r="E18" s="339" t="s">
        <v>347</v>
      </c>
      <c r="F18" s="331" t="s">
        <v>24</v>
      </c>
      <c r="G18" s="651">
        <f>'[5]第三周'!$AJ$33</f>
        <v>1.52</v>
      </c>
      <c r="H18" s="652"/>
      <c r="J18" s="360"/>
      <c r="K18" s="376"/>
    </row>
    <row r="19" spans="1:11" s="318" customFormat="1" ht="35.25" customHeight="1">
      <c r="A19" s="340" t="s">
        <v>337</v>
      </c>
      <c r="B19" s="328" t="s">
        <v>337</v>
      </c>
      <c r="C19" s="383" t="s">
        <v>525</v>
      </c>
      <c r="D19" s="328" t="s">
        <v>337</v>
      </c>
      <c r="E19" s="328" t="s">
        <v>337</v>
      </c>
      <c r="F19" s="331" t="s">
        <v>25</v>
      </c>
      <c r="G19" s="651">
        <f>'[5]第三周'!$AJ$34</f>
        <v>2.7</v>
      </c>
      <c r="H19" s="652"/>
      <c r="K19" s="376"/>
    </row>
    <row r="20" spans="1:11" s="318" customFormat="1" ht="35.25" customHeight="1">
      <c r="A20" s="384" t="s">
        <v>243</v>
      </c>
      <c r="B20" s="520" t="s">
        <v>609</v>
      </c>
      <c r="C20" s="360" t="s">
        <v>376</v>
      </c>
      <c r="D20" s="386" t="s">
        <v>349</v>
      </c>
      <c r="E20" s="522" t="s">
        <v>602</v>
      </c>
      <c r="F20" s="387" t="s">
        <v>340</v>
      </c>
      <c r="G20" s="354">
        <f>'[5]第三周'!$AJ$35</f>
        <v>0.2</v>
      </c>
      <c r="H20" s="355">
        <v>0</v>
      </c>
      <c r="K20" s="376"/>
    </row>
    <row r="21" spans="1:11" s="318" customFormat="1" ht="35.25" customHeight="1">
      <c r="A21" s="388">
        <f>A15+7</f>
        <v>18</v>
      </c>
      <c r="B21" s="389">
        <f>A21+1</f>
        <v>19</v>
      </c>
      <c r="C21" s="321">
        <f>B21+1</f>
        <v>20</v>
      </c>
      <c r="D21" s="390">
        <f>C21+1</f>
        <v>21</v>
      </c>
      <c r="E21" s="323">
        <f>D21+1</f>
        <v>22</v>
      </c>
      <c r="F21" s="324" t="s">
        <v>23</v>
      </c>
      <c r="G21" s="651">
        <f>'[5]第四周'!$AJ$38</f>
        <v>665.3</v>
      </c>
      <c r="H21" s="652"/>
      <c r="K21" s="376"/>
    </row>
    <row r="22" spans="1:11" s="318" customFormat="1" ht="35.25" customHeight="1">
      <c r="A22" s="357" t="s">
        <v>375</v>
      </c>
      <c r="B22" s="358" t="s">
        <v>9</v>
      </c>
      <c r="C22" s="383" t="s">
        <v>526</v>
      </c>
      <c r="D22" s="329" t="s">
        <v>472</v>
      </c>
      <c r="E22" s="330" t="s">
        <v>272</v>
      </c>
      <c r="F22" s="331" t="s">
        <v>332</v>
      </c>
      <c r="G22" s="653">
        <f>'[5]第四周'!$AJ$33</f>
        <v>4.1</v>
      </c>
      <c r="H22" s="654"/>
      <c r="K22" s="391" t="s">
        <v>377</v>
      </c>
    </row>
    <row r="23" spans="1:11" s="318" customFormat="1" ht="35.25" customHeight="1">
      <c r="A23" s="521" t="s">
        <v>601</v>
      </c>
      <c r="B23" s="392" t="s">
        <v>527</v>
      </c>
      <c r="C23" s="365" t="s">
        <v>528</v>
      </c>
      <c r="D23" s="364" t="s">
        <v>350</v>
      </c>
      <c r="E23" s="391" t="s">
        <v>377</v>
      </c>
      <c r="F23" s="331" t="s">
        <v>334</v>
      </c>
      <c r="G23" s="653">
        <f>'[5]第四周'!$AJ$34</f>
        <v>2.76</v>
      </c>
      <c r="H23" s="654"/>
      <c r="K23" s="376"/>
    </row>
    <row r="24" spans="1:11" s="318" customFormat="1" ht="35.25" customHeight="1">
      <c r="A24" s="366" t="s">
        <v>352</v>
      </c>
      <c r="B24" s="340" t="s">
        <v>473</v>
      </c>
      <c r="C24" s="328" t="s">
        <v>348</v>
      </c>
      <c r="D24" s="382" t="s">
        <v>529</v>
      </c>
      <c r="E24" s="339" t="s">
        <v>354</v>
      </c>
      <c r="F24" s="331" t="s">
        <v>24</v>
      </c>
      <c r="G24" s="653">
        <f>'[5]第四周'!$AJ$35</f>
        <v>1.48</v>
      </c>
      <c r="H24" s="654"/>
      <c r="K24" s="376"/>
    </row>
    <row r="25" spans="1:11" s="318" customFormat="1" ht="35.25" customHeight="1">
      <c r="A25" s="340" t="s">
        <v>337</v>
      </c>
      <c r="B25" s="340" t="s">
        <v>337</v>
      </c>
      <c r="C25" s="328" t="s">
        <v>441</v>
      </c>
      <c r="D25" s="345" t="s">
        <v>337</v>
      </c>
      <c r="E25" s="328" t="s">
        <v>337</v>
      </c>
      <c r="F25" s="331" t="s">
        <v>25</v>
      </c>
      <c r="G25" s="653">
        <f>'[5]第四周'!$AJ$36</f>
        <v>2.54</v>
      </c>
      <c r="H25" s="654"/>
      <c r="K25" s="376"/>
    </row>
    <row r="26" spans="1:11" s="318" customFormat="1" ht="35.25" customHeight="1">
      <c r="A26" s="366" t="s">
        <v>530</v>
      </c>
      <c r="B26" s="393" t="s">
        <v>531</v>
      </c>
      <c r="C26" s="328"/>
      <c r="D26" s="394" t="s">
        <v>591</v>
      </c>
      <c r="E26" s="385" t="s">
        <v>355</v>
      </c>
      <c r="F26" s="387" t="s">
        <v>340</v>
      </c>
      <c r="G26" s="354">
        <v>0.2</v>
      </c>
      <c r="H26" s="355">
        <v>0</v>
      </c>
      <c r="K26" s="376"/>
    </row>
    <row r="27" spans="1:14" s="325" customFormat="1" ht="35.25" customHeight="1">
      <c r="A27" s="395">
        <f>A21+7</f>
        <v>25</v>
      </c>
      <c r="B27" s="396">
        <f>A27+1</f>
        <v>26</v>
      </c>
      <c r="C27" s="397" t="s">
        <v>532</v>
      </c>
      <c r="D27" s="398">
        <f>D21+7</f>
        <v>28</v>
      </c>
      <c r="E27" s="321">
        <f>D27+1</f>
        <v>29</v>
      </c>
      <c r="F27" s="324" t="s">
        <v>23</v>
      </c>
      <c r="G27" s="655">
        <f>'[6]第五周'!$AQ$35</f>
        <v>649.6</v>
      </c>
      <c r="H27" s="656"/>
      <c r="N27" s="358" t="s">
        <v>9</v>
      </c>
    </row>
    <row r="28" spans="1:14" s="318" customFormat="1" ht="35.25" customHeight="1">
      <c r="A28" s="357" t="s">
        <v>533</v>
      </c>
      <c r="B28" s="399" t="s">
        <v>272</v>
      </c>
      <c r="C28" s="400" t="s">
        <v>534</v>
      </c>
      <c r="D28" s="329" t="s">
        <v>374</v>
      </c>
      <c r="E28" s="399" t="s">
        <v>272</v>
      </c>
      <c r="F28" s="401" t="s">
        <v>332</v>
      </c>
      <c r="G28" s="653">
        <f>'[6]第五周'!$AQ$30</f>
        <v>4.32</v>
      </c>
      <c r="H28" s="654"/>
      <c r="N28" s="333" t="s">
        <v>379</v>
      </c>
    </row>
    <row r="29" spans="1:14" s="318" customFormat="1" ht="35.25" customHeight="1">
      <c r="A29" s="402" t="s">
        <v>535</v>
      </c>
      <c r="B29" s="403" t="s">
        <v>351</v>
      </c>
      <c r="C29" s="328" t="s">
        <v>442</v>
      </c>
      <c r="D29" s="404" t="s">
        <v>536</v>
      </c>
      <c r="E29" s="333" t="s">
        <v>537</v>
      </c>
      <c r="F29" s="401" t="s">
        <v>334</v>
      </c>
      <c r="G29" s="653">
        <f>'[6]第五周'!$AQ$31</f>
        <v>2.46</v>
      </c>
      <c r="H29" s="654"/>
      <c r="N29" s="367" t="s">
        <v>353</v>
      </c>
    </row>
    <row r="30" spans="1:14" s="318" customFormat="1" ht="35.25" customHeight="1">
      <c r="A30" s="339" t="s">
        <v>345</v>
      </c>
      <c r="B30" s="340" t="s">
        <v>356</v>
      </c>
      <c r="C30" s="328" t="s">
        <v>337</v>
      </c>
      <c r="D30" s="382" t="s">
        <v>378</v>
      </c>
      <c r="E30" s="517" t="s">
        <v>612</v>
      </c>
      <c r="F30" s="401" t="s">
        <v>24</v>
      </c>
      <c r="G30" s="653">
        <f>'[6]第五周'!$AQ$32</f>
        <v>1.3</v>
      </c>
      <c r="H30" s="654"/>
      <c r="N30" s="340" t="s">
        <v>337</v>
      </c>
    </row>
    <row r="31" spans="1:14" s="318" customFormat="1" ht="35.25" customHeight="1">
      <c r="A31" s="340" t="s">
        <v>337</v>
      </c>
      <c r="B31" s="340" t="s">
        <v>337</v>
      </c>
      <c r="C31" s="328" t="s">
        <v>538</v>
      </c>
      <c r="D31" s="376" t="s">
        <v>337</v>
      </c>
      <c r="E31" s="340" t="s">
        <v>337</v>
      </c>
      <c r="F31" s="401" t="s">
        <v>25</v>
      </c>
      <c r="G31" s="653">
        <f>'[6]第五周'!$AQ$33</f>
        <v>2.52</v>
      </c>
      <c r="H31" s="654"/>
      <c r="N31" s="405" t="s">
        <v>368</v>
      </c>
    </row>
    <row r="32" spans="1:14" s="318" customFormat="1" ht="35.25" customHeight="1">
      <c r="A32" s="518" t="s">
        <v>611</v>
      </c>
      <c r="B32" s="371" t="s">
        <v>539</v>
      </c>
      <c r="C32" s="360" t="s">
        <v>376</v>
      </c>
      <c r="D32" s="406" t="s">
        <v>540</v>
      </c>
      <c r="E32" s="407" t="s">
        <v>541</v>
      </c>
      <c r="F32" s="408" t="s">
        <v>340</v>
      </c>
      <c r="G32" s="375">
        <v>0.2</v>
      </c>
      <c r="H32" s="409">
        <v>0.1</v>
      </c>
      <c r="N32" s="328"/>
    </row>
    <row r="33" spans="1:14" s="412" customFormat="1" ht="33.75" customHeight="1" hidden="1">
      <c r="A33" s="410">
        <v>31</v>
      </c>
      <c r="B33" s="411"/>
      <c r="C33" s="411"/>
      <c r="D33" s="411"/>
      <c r="E33" s="411"/>
      <c r="F33" s="324" t="s">
        <v>23</v>
      </c>
      <c r="G33" s="658">
        <f>'[6]第五周'!$AQ$35</f>
        <v>649.6</v>
      </c>
      <c r="H33" s="659"/>
      <c r="N33" s="413"/>
    </row>
    <row r="34" spans="1:8" ht="34.5" hidden="1">
      <c r="A34" s="357" t="s">
        <v>343</v>
      </c>
      <c r="B34" s="329"/>
      <c r="C34" s="377"/>
      <c r="D34" s="330"/>
      <c r="E34" s="330"/>
      <c r="F34" s="331" t="s">
        <v>332</v>
      </c>
      <c r="G34" s="660">
        <f>'[6]第五周'!$AQ$30</f>
        <v>4.32</v>
      </c>
      <c r="H34" s="661"/>
    </row>
    <row r="35" spans="1:8" ht="34.5" hidden="1">
      <c r="A35" s="365" t="s">
        <v>357</v>
      </c>
      <c r="B35" s="414"/>
      <c r="C35" s="415"/>
      <c r="D35" s="416"/>
      <c r="E35" s="417"/>
      <c r="F35" s="331" t="s">
        <v>334</v>
      </c>
      <c r="G35" s="660">
        <f>'[6]第五周'!$AQ$31</f>
        <v>2.46</v>
      </c>
      <c r="H35" s="661"/>
    </row>
    <row r="36" spans="1:8" ht="34.5" hidden="1">
      <c r="A36" s="328" t="s">
        <v>358</v>
      </c>
      <c r="B36" s="345"/>
      <c r="C36" s="418"/>
      <c r="D36" s="339"/>
      <c r="E36" s="346"/>
      <c r="F36" s="331" t="s">
        <v>24</v>
      </c>
      <c r="G36" s="660">
        <f>'[6]第五周'!$AQ$32</f>
        <v>1.3</v>
      </c>
      <c r="H36" s="661"/>
    </row>
    <row r="37" spans="1:8" ht="34.5" hidden="1">
      <c r="A37" s="328" t="s">
        <v>338</v>
      </c>
      <c r="B37" s="328"/>
      <c r="C37" s="419"/>
      <c r="D37" s="419"/>
      <c r="E37" s="328"/>
      <c r="F37" s="331" t="s">
        <v>25</v>
      </c>
      <c r="G37" s="660">
        <f>'[6]第五周'!$AQ$33</f>
        <v>2.52</v>
      </c>
      <c r="H37" s="661"/>
    </row>
    <row r="38" spans="1:8" ht="34.5" hidden="1">
      <c r="A38" s="385" t="s">
        <v>359</v>
      </c>
      <c r="B38" s="351"/>
      <c r="C38" s="420"/>
      <c r="D38" s="421"/>
      <c r="E38" s="370"/>
      <c r="F38" s="387" t="s">
        <v>340</v>
      </c>
      <c r="G38" s="422">
        <v>0.2</v>
      </c>
      <c r="H38" s="423">
        <v>0.1</v>
      </c>
    </row>
    <row r="39" spans="1:8" ht="23.25">
      <c r="A39" s="424"/>
      <c r="B39" s="424"/>
      <c r="C39" s="424"/>
      <c r="D39" s="657" t="s">
        <v>360</v>
      </c>
      <c r="E39" s="657"/>
      <c r="F39" s="657"/>
      <c r="G39" s="657"/>
      <c r="H39" s="657"/>
    </row>
    <row r="51" spans="1:8" ht="38.25">
      <c r="A51" s="646" t="s">
        <v>443</v>
      </c>
      <c r="B51" s="647"/>
      <c r="C51" s="647"/>
      <c r="D51" s="647"/>
      <c r="E51" s="647"/>
      <c r="F51" s="647"/>
      <c r="G51" s="647"/>
      <c r="H51" s="647"/>
    </row>
    <row r="52" spans="1:8" ht="69" customHeight="1">
      <c r="A52" s="650" t="s">
        <v>542</v>
      </c>
      <c r="B52" s="650"/>
      <c r="C52" s="650"/>
      <c r="D52" s="650"/>
      <c r="E52" s="650"/>
      <c r="F52" s="650"/>
      <c r="G52" s="650"/>
      <c r="H52" s="650"/>
    </row>
    <row r="53" spans="1:8" ht="36" customHeight="1">
      <c r="A53" s="648" t="s">
        <v>543</v>
      </c>
      <c r="B53" s="648"/>
      <c r="C53" s="648"/>
      <c r="D53" s="648"/>
      <c r="E53" s="648"/>
      <c r="F53" s="648"/>
      <c r="G53" s="648"/>
      <c r="H53" s="648"/>
    </row>
    <row r="54" spans="1:256" s="427" customFormat="1" ht="33.75" customHeight="1">
      <c r="A54" s="649" t="s">
        <v>592</v>
      </c>
      <c r="B54" s="649"/>
      <c r="C54" s="649"/>
      <c r="D54" s="649"/>
      <c r="E54" s="649"/>
      <c r="F54" s="649"/>
      <c r="G54" s="649"/>
      <c r="H54" s="649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5"/>
      <c r="AL54" s="315"/>
      <c r="AM54" s="315"/>
      <c r="AN54" s="315"/>
      <c r="AO54" s="315"/>
      <c r="AP54" s="315"/>
      <c r="AQ54" s="315"/>
      <c r="AR54" s="315"/>
      <c r="AS54" s="315"/>
      <c r="AT54" s="315"/>
      <c r="AU54" s="315"/>
      <c r="AV54" s="315"/>
      <c r="AW54" s="315"/>
      <c r="AX54" s="315"/>
      <c r="AY54" s="315"/>
      <c r="AZ54" s="315"/>
      <c r="BA54" s="315"/>
      <c r="BB54" s="315"/>
      <c r="BC54" s="315"/>
      <c r="BD54" s="315"/>
      <c r="BE54" s="315"/>
      <c r="BF54" s="315"/>
      <c r="BG54" s="315"/>
      <c r="BH54" s="315"/>
      <c r="BI54" s="315"/>
      <c r="BJ54" s="315"/>
      <c r="BK54" s="315"/>
      <c r="BL54" s="315"/>
      <c r="BM54" s="315"/>
      <c r="BN54" s="315"/>
      <c r="BO54" s="315"/>
      <c r="BP54" s="315"/>
      <c r="BQ54" s="315"/>
      <c r="BR54" s="315"/>
      <c r="BS54" s="315"/>
      <c r="BT54" s="315"/>
      <c r="BU54" s="315"/>
      <c r="BV54" s="315"/>
      <c r="BW54" s="315"/>
      <c r="BX54" s="315"/>
      <c r="BY54" s="315"/>
      <c r="BZ54" s="315"/>
      <c r="CA54" s="315"/>
      <c r="CB54" s="315"/>
      <c r="CC54" s="315"/>
      <c r="CD54" s="315"/>
      <c r="CE54" s="315"/>
      <c r="CF54" s="315"/>
      <c r="CG54" s="315"/>
      <c r="CH54" s="315"/>
      <c r="CI54" s="315"/>
      <c r="CJ54" s="315"/>
      <c r="CK54" s="315"/>
      <c r="CL54" s="315"/>
      <c r="CM54" s="315"/>
      <c r="CN54" s="315"/>
      <c r="CO54" s="315"/>
      <c r="CP54" s="315"/>
      <c r="CQ54" s="315"/>
      <c r="CR54" s="315"/>
      <c r="CS54" s="315"/>
      <c r="CT54" s="315"/>
      <c r="CU54" s="315"/>
      <c r="CV54" s="315"/>
      <c r="CW54" s="315"/>
      <c r="CX54" s="315"/>
      <c r="CY54" s="315"/>
      <c r="CZ54" s="315"/>
      <c r="DA54" s="315"/>
      <c r="DB54" s="315"/>
      <c r="DC54" s="315"/>
      <c r="DD54" s="315"/>
      <c r="DE54" s="315"/>
      <c r="DF54" s="315"/>
      <c r="DG54" s="315"/>
      <c r="DH54" s="315"/>
      <c r="DI54" s="315"/>
      <c r="DJ54" s="315"/>
      <c r="DK54" s="315"/>
      <c r="DL54" s="315"/>
      <c r="DM54" s="315"/>
      <c r="DN54" s="315"/>
      <c r="DO54" s="315"/>
      <c r="DP54" s="315"/>
      <c r="DQ54" s="315"/>
      <c r="DR54" s="315"/>
      <c r="DS54" s="315"/>
      <c r="DT54" s="315"/>
      <c r="DU54" s="315"/>
      <c r="DV54" s="315"/>
      <c r="DW54" s="315"/>
      <c r="DX54" s="315"/>
      <c r="DY54" s="315"/>
      <c r="DZ54" s="315"/>
      <c r="EA54" s="315"/>
      <c r="EB54" s="315"/>
      <c r="EC54" s="315"/>
      <c r="ED54" s="315"/>
      <c r="EE54" s="315"/>
      <c r="EF54" s="315"/>
      <c r="EG54" s="315"/>
      <c r="EH54" s="315"/>
      <c r="EI54" s="315"/>
      <c r="EJ54" s="315"/>
      <c r="EK54" s="315"/>
      <c r="EL54" s="315"/>
      <c r="EM54" s="315"/>
      <c r="EN54" s="315"/>
      <c r="EO54" s="315"/>
      <c r="EP54" s="315"/>
      <c r="EQ54" s="315"/>
      <c r="ER54" s="315"/>
      <c r="ES54" s="315"/>
      <c r="ET54" s="315"/>
      <c r="EU54" s="315"/>
      <c r="EV54" s="315"/>
      <c r="EW54" s="315"/>
      <c r="EX54" s="315"/>
      <c r="EY54" s="315"/>
      <c r="EZ54" s="315"/>
      <c r="FA54" s="315"/>
      <c r="FB54" s="315"/>
      <c r="FC54" s="315"/>
      <c r="FD54" s="315"/>
      <c r="FE54" s="315"/>
      <c r="FF54" s="315"/>
      <c r="FG54" s="315"/>
      <c r="FH54" s="315"/>
      <c r="FI54" s="315"/>
      <c r="FJ54" s="315"/>
      <c r="FK54" s="315"/>
      <c r="FL54" s="315"/>
      <c r="FM54" s="315"/>
      <c r="FN54" s="315"/>
      <c r="FO54" s="315"/>
      <c r="FP54" s="315"/>
      <c r="FQ54" s="315"/>
      <c r="FR54" s="315"/>
      <c r="FS54" s="315"/>
      <c r="FT54" s="315"/>
      <c r="FU54" s="315"/>
      <c r="FV54" s="315"/>
      <c r="FW54" s="315"/>
      <c r="FX54" s="315"/>
      <c r="FY54" s="315"/>
      <c r="FZ54" s="315"/>
      <c r="GA54" s="315"/>
      <c r="GB54" s="315"/>
      <c r="GC54" s="315"/>
      <c r="GD54" s="315"/>
      <c r="GE54" s="315"/>
      <c r="GF54" s="315"/>
      <c r="GG54" s="315"/>
      <c r="GH54" s="315"/>
      <c r="GI54" s="315"/>
      <c r="GJ54" s="315"/>
      <c r="GK54" s="315"/>
      <c r="GL54" s="315"/>
      <c r="GM54" s="315"/>
      <c r="GN54" s="315"/>
      <c r="GO54" s="315"/>
      <c r="GP54" s="315"/>
      <c r="GQ54" s="315"/>
      <c r="GR54" s="315"/>
      <c r="GS54" s="315"/>
      <c r="GT54" s="315"/>
      <c r="GU54" s="315"/>
      <c r="GV54" s="315"/>
      <c r="GW54" s="315"/>
      <c r="GX54" s="315"/>
      <c r="GY54" s="315"/>
      <c r="GZ54" s="315"/>
      <c r="HA54" s="315"/>
      <c r="HB54" s="315"/>
      <c r="HC54" s="315"/>
      <c r="HD54" s="315"/>
      <c r="HE54" s="315"/>
      <c r="HF54" s="315"/>
      <c r="HG54" s="315"/>
      <c r="HH54" s="315"/>
      <c r="HI54" s="315"/>
      <c r="HJ54" s="315"/>
      <c r="HK54" s="315"/>
      <c r="HL54" s="315"/>
      <c r="HM54" s="315"/>
      <c r="HN54" s="315"/>
      <c r="HO54" s="315"/>
      <c r="HP54" s="315"/>
      <c r="HQ54" s="315"/>
      <c r="HR54" s="315"/>
      <c r="HS54" s="315"/>
      <c r="HT54" s="315"/>
      <c r="HU54" s="315"/>
      <c r="HV54" s="315"/>
      <c r="HW54" s="315"/>
      <c r="HX54" s="315"/>
      <c r="HY54" s="315"/>
      <c r="HZ54" s="315"/>
      <c r="IA54" s="315"/>
      <c r="IB54" s="315"/>
      <c r="IC54" s="315"/>
      <c r="ID54" s="315"/>
      <c r="IE54" s="315"/>
      <c r="IF54" s="315"/>
      <c r="IG54" s="315"/>
      <c r="IH54" s="315"/>
      <c r="II54" s="315"/>
      <c r="IJ54" s="315"/>
      <c r="IK54" s="315"/>
      <c r="IL54" s="315"/>
      <c r="IM54" s="315"/>
      <c r="IN54" s="315"/>
      <c r="IO54" s="315"/>
      <c r="IP54" s="315"/>
      <c r="IQ54" s="315"/>
      <c r="IR54" s="315"/>
      <c r="IS54" s="315"/>
      <c r="IT54" s="315"/>
      <c r="IU54" s="315"/>
      <c r="IV54" s="315"/>
    </row>
    <row r="62" ht="36">
      <c r="C62" s="377" t="s">
        <v>344</v>
      </c>
    </row>
    <row r="63" ht="36">
      <c r="C63" s="428" t="s">
        <v>478</v>
      </c>
    </row>
    <row r="64" ht="36">
      <c r="C64" s="328" t="s">
        <v>348</v>
      </c>
    </row>
    <row r="65" ht="36">
      <c r="C65" s="360" t="s">
        <v>376</v>
      </c>
    </row>
  </sheetData>
  <sheetProtection selectLockedCells="1" selectUnlockedCells="1"/>
  <mergeCells count="37">
    <mergeCell ref="G19:H19"/>
    <mergeCell ref="A1:H1"/>
    <mergeCell ref="F2:H2"/>
    <mergeCell ref="G16:H16"/>
    <mergeCell ref="G17:H17"/>
    <mergeCell ref="G12:H12"/>
    <mergeCell ref="G13:H13"/>
    <mergeCell ref="G15:H15"/>
    <mergeCell ref="G9:H9"/>
    <mergeCell ref="G10:H10"/>
    <mergeCell ref="G18:H18"/>
    <mergeCell ref="G3:H3"/>
    <mergeCell ref="G4:H4"/>
    <mergeCell ref="G5:H5"/>
    <mergeCell ref="G6:H6"/>
    <mergeCell ref="G7:H7"/>
    <mergeCell ref="G11:H11"/>
    <mergeCell ref="G27:H27"/>
    <mergeCell ref="G28:H28"/>
    <mergeCell ref="G23:H23"/>
    <mergeCell ref="G29:H29"/>
    <mergeCell ref="D39:H39"/>
    <mergeCell ref="G33:H33"/>
    <mergeCell ref="G34:H34"/>
    <mergeCell ref="G35:H35"/>
    <mergeCell ref="G36:H36"/>
    <mergeCell ref="G37:H37"/>
    <mergeCell ref="A51:H51"/>
    <mergeCell ref="A53:H53"/>
    <mergeCell ref="A54:H54"/>
    <mergeCell ref="A52:H52"/>
    <mergeCell ref="G21:H21"/>
    <mergeCell ref="G22:H22"/>
    <mergeCell ref="G30:H30"/>
    <mergeCell ref="G31:H31"/>
    <mergeCell ref="G24:H24"/>
    <mergeCell ref="G25:H25"/>
  </mergeCells>
  <printOptions horizontalCentered="1"/>
  <pageMargins left="0.2362204724409449" right="0.2362204724409449" top="0.1968503937007874" bottom="0.1968503937007874" header="0.5118110236220472" footer="0.2362204724409449"/>
  <pageSetup horizontalDpi="600" verticalDpi="600" orientation="portrait" paperSize="8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5"/>
  <sheetViews>
    <sheetView view="pageBreakPreview" zoomScale="75" zoomScaleSheetLayoutView="75" zoomScalePageLayoutView="0" workbookViewId="0" topLeftCell="A1">
      <selection activeCell="G2" sqref="G2"/>
    </sheetView>
  </sheetViews>
  <sheetFormatPr defaultColWidth="9.00390625" defaultRowHeight="16.5"/>
  <cols>
    <col min="1" max="1" width="14.25390625" style="20" customWidth="1"/>
    <col min="2" max="2" width="5.875" style="20" customWidth="1"/>
    <col min="3" max="3" width="6.25390625" style="20" customWidth="1"/>
    <col min="4" max="4" width="4.00390625" style="20" customWidth="1"/>
    <col min="5" max="5" width="4.25390625" style="20" customWidth="1"/>
    <col min="6" max="6" width="4.375" style="20" customWidth="1"/>
    <col min="7" max="8" width="4.00390625" style="20" customWidth="1"/>
    <col min="9" max="9" width="5.375" style="20" customWidth="1"/>
    <col min="10" max="10" width="3.125" style="20" customWidth="1"/>
    <col min="11" max="11" width="10.50390625" style="20" customWidth="1"/>
    <col min="12" max="12" width="11.375" style="20" customWidth="1"/>
    <col min="13" max="13" width="10.25390625" style="20" customWidth="1"/>
    <col min="14" max="14" width="12.375" style="20" customWidth="1"/>
    <col min="15" max="15" width="0.12890625" style="20" hidden="1" customWidth="1"/>
    <col min="16" max="16384" width="9.00390625" style="20" customWidth="1"/>
  </cols>
  <sheetData>
    <row r="1" spans="1:15" ht="33.75" customHeight="1" thickBot="1">
      <c r="A1" s="689" t="s">
        <v>215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</row>
    <row r="2" spans="1:16" s="28" customFormat="1" ht="24" customHeight="1">
      <c r="A2" s="21" t="s">
        <v>37</v>
      </c>
      <c r="B2" s="22" t="s">
        <v>38</v>
      </c>
      <c r="C2" s="23">
        <v>112</v>
      </c>
      <c r="D2" s="24" t="s">
        <v>39</v>
      </c>
      <c r="E2" s="23">
        <v>3</v>
      </c>
      <c r="F2" s="24" t="s">
        <v>40</v>
      </c>
      <c r="G2" s="23">
        <v>13</v>
      </c>
      <c r="H2" s="24" t="s">
        <v>41</v>
      </c>
      <c r="I2" s="24" t="s">
        <v>42</v>
      </c>
      <c r="J2" s="24" t="s">
        <v>43</v>
      </c>
      <c r="K2" s="25" t="s">
        <v>44</v>
      </c>
      <c r="L2" s="704" t="s">
        <v>45</v>
      </c>
      <c r="M2" s="705"/>
      <c r="N2" s="706"/>
      <c r="O2" s="26"/>
      <c r="P2" s="27"/>
    </row>
    <row r="3" spans="1:15" s="28" customFormat="1" ht="24" customHeight="1" thickBot="1">
      <c r="A3" s="29" t="s">
        <v>46</v>
      </c>
      <c r="B3" s="737" t="s">
        <v>47</v>
      </c>
      <c r="C3" s="694"/>
      <c r="D3" s="694"/>
      <c r="E3" s="738">
        <f>'第三周'!AE1</f>
        <v>1450</v>
      </c>
      <c r="F3" s="738"/>
      <c r="G3" s="30" t="s">
        <v>48</v>
      </c>
      <c r="H3" s="31"/>
      <c r="I3" s="31"/>
      <c r="J3" s="31"/>
      <c r="K3" s="32"/>
      <c r="L3" s="33" t="s">
        <v>49</v>
      </c>
      <c r="M3" s="34" t="s">
        <v>50</v>
      </c>
      <c r="N3" s="35"/>
      <c r="O3" s="36"/>
    </row>
    <row r="4" spans="1:15" s="28" customFormat="1" ht="24" customHeight="1">
      <c r="A4" s="37" t="str">
        <f>'3月總表'!A16</f>
        <v>小米飯</v>
      </c>
      <c r="B4" s="732" t="s">
        <v>51</v>
      </c>
      <c r="C4" s="733"/>
      <c r="D4" s="733"/>
      <c r="E4" s="733"/>
      <c r="F4" s="733"/>
      <c r="G4" s="733"/>
      <c r="H4" s="733"/>
      <c r="I4" s="733"/>
      <c r="J4" s="733"/>
      <c r="K4" s="734"/>
      <c r="L4" s="88" t="s">
        <v>52</v>
      </c>
      <c r="M4" s="34" t="s">
        <v>53</v>
      </c>
      <c r="N4" s="35"/>
      <c r="O4" s="36"/>
    </row>
    <row r="5" spans="1:15" s="28" customFormat="1" ht="24" customHeight="1">
      <c r="A5" s="97" t="str">
        <f>'3月總表'!A17</f>
        <v>鹽酥雞</v>
      </c>
      <c r="B5" s="729" t="s">
        <v>282</v>
      </c>
      <c r="C5" s="727"/>
      <c r="D5" s="735" t="s">
        <v>54</v>
      </c>
      <c r="E5" s="736"/>
      <c r="F5" s="736"/>
      <c r="G5" s="729" t="s">
        <v>55</v>
      </c>
      <c r="H5" s="727"/>
      <c r="I5" s="727"/>
      <c r="J5" s="729" t="s">
        <v>56</v>
      </c>
      <c r="K5" s="728"/>
      <c r="L5" s="88" t="s">
        <v>57</v>
      </c>
      <c r="M5" s="34" t="s">
        <v>58</v>
      </c>
      <c r="N5" s="35"/>
      <c r="O5" s="36"/>
    </row>
    <row r="6" spans="1:15" s="28" customFormat="1" ht="24" customHeight="1">
      <c r="A6" s="97" t="str">
        <f>'3月總表'!A18</f>
        <v>蔬菜炒年糕</v>
      </c>
      <c r="B6" s="727">
        <f>'第三周'!C31</f>
        <v>4.4</v>
      </c>
      <c r="C6" s="727"/>
      <c r="D6" s="727">
        <f>'第三周'!C32</f>
        <v>2.5</v>
      </c>
      <c r="E6" s="727"/>
      <c r="F6" s="727"/>
      <c r="G6" s="727">
        <f>'第三周'!C33</f>
        <v>1.2</v>
      </c>
      <c r="H6" s="727"/>
      <c r="I6" s="727"/>
      <c r="J6" s="727">
        <f>'第三周'!C34</f>
        <v>2.5</v>
      </c>
      <c r="K6" s="728"/>
      <c r="L6" s="88" t="s">
        <v>59</v>
      </c>
      <c r="M6" s="34" t="s">
        <v>60</v>
      </c>
      <c r="N6" s="35"/>
      <c r="O6" s="36"/>
    </row>
    <row r="7" spans="1:15" s="28" customFormat="1" ht="24" customHeight="1">
      <c r="A7" s="97" t="str">
        <f>'3月總表'!A19</f>
        <v>有機青菜</v>
      </c>
      <c r="B7" s="729" t="s">
        <v>61</v>
      </c>
      <c r="C7" s="727"/>
      <c r="D7" s="729" t="s">
        <v>62</v>
      </c>
      <c r="E7" s="727"/>
      <c r="F7" s="727"/>
      <c r="G7" s="729" t="s">
        <v>63</v>
      </c>
      <c r="H7" s="727"/>
      <c r="I7" s="727"/>
      <c r="J7" s="730" t="s">
        <v>64</v>
      </c>
      <c r="K7" s="731"/>
      <c r="L7" s="88" t="s">
        <v>65</v>
      </c>
      <c r="M7" s="39" t="s">
        <v>66</v>
      </c>
      <c r="N7" s="40"/>
      <c r="O7" s="36"/>
    </row>
    <row r="8" spans="1:15" s="28" customFormat="1" ht="24" customHeight="1">
      <c r="A8" s="97" t="str">
        <f>'3月總表'!A20</f>
        <v>雙色蘿蔔湯</v>
      </c>
      <c r="B8" s="727">
        <f>'第三周'!C35</f>
        <v>0</v>
      </c>
      <c r="C8" s="727"/>
      <c r="D8" s="727"/>
      <c r="E8" s="727"/>
      <c r="F8" s="727"/>
      <c r="G8" s="727"/>
      <c r="H8" s="727"/>
      <c r="I8" s="727"/>
      <c r="J8" s="727">
        <f>'第三周'!C36</f>
        <v>638</v>
      </c>
      <c r="K8" s="728"/>
      <c r="L8" s="684"/>
      <c r="M8" s="684"/>
      <c r="N8" s="685"/>
      <c r="O8" s="36"/>
    </row>
    <row r="9" spans="1:15" s="28" customFormat="1" ht="24" customHeight="1" thickBot="1">
      <c r="A9" s="41"/>
      <c r="B9" s="723"/>
      <c r="C9" s="723"/>
      <c r="D9" s="723"/>
      <c r="E9" s="723"/>
      <c r="F9" s="723"/>
      <c r="G9" s="723"/>
      <c r="H9" s="723"/>
      <c r="I9" s="723"/>
      <c r="J9" s="723"/>
      <c r="K9" s="724"/>
      <c r="L9" s="725"/>
      <c r="M9" s="725"/>
      <c r="N9" s="726"/>
      <c r="O9" s="42"/>
    </row>
    <row r="10" spans="1:15" s="28" customFormat="1" ht="24" customHeight="1">
      <c r="A10" s="717" t="s">
        <v>67</v>
      </c>
      <c r="B10" s="718"/>
      <c r="C10" s="718"/>
      <c r="D10" s="718"/>
      <c r="E10" s="718"/>
      <c r="F10" s="718"/>
      <c r="G10" s="718"/>
      <c r="H10" s="718"/>
      <c r="I10" s="718"/>
      <c r="J10" s="718"/>
      <c r="K10" s="719"/>
      <c r="L10" s="704" t="s">
        <v>68</v>
      </c>
      <c r="M10" s="705"/>
      <c r="N10" s="706"/>
      <c r="O10" s="36"/>
    </row>
    <row r="11" spans="1:15" s="28" customFormat="1" ht="24" customHeight="1">
      <c r="A11" s="43" t="s">
        <v>69</v>
      </c>
      <c r="B11" s="44"/>
      <c r="C11" s="44"/>
      <c r="D11" s="44"/>
      <c r="E11" s="44"/>
      <c r="F11" s="44"/>
      <c r="G11" s="44"/>
      <c r="H11" s="44"/>
      <c r="I11" s="44"/>
      <c r="J11" s="44"/>
      <c r="K11" s="45"/>
      <c r="L11" s="720"/>
      <c r="M11" s="721"/>
      <c r="N11" s="722"/>
      <c r="O11" s="36"/>
    </row>
    <row r="12" spans="1:15" s="28" customFormat="1" ht="24" customHeight="1">
      <c r="A12" s="46" t="s">
        <v>70</v>
      </c>
      <c r="B12" s="47"/>
      <c r="C12" s="47"/>
      <c r="D12" s="47"/>
      <c r="E12" s="47"/>
      <c r="F12" s="47"/>
      <c r="G12" s="47"/>
      <c r="H12" s="47"/>
      <c r="I12" s="47"/>
      <c r="J12" s="47"/>
      <c r="K12" s="48"/>
      <c r="L12" s="712"/>
      <c r="M12" s="713"/>
      <c r="N12" s="714"/>
      <c r="O12" s="36"/>
    </row>
    <row r="13" spans="1:15" s="28" customFormat="1" ht="24" customHeight="1">
      <c r="A13" s="46" t="s">
        <v>71</v>
      </c>
      <c r="B13" s="47"/>
      <c r="C13" s="47"/>
      <c r="D13" s="47"/>
      <c r="E13" s="47"/>
      <c r="F13" s="47"/>
      <c r="G13" s="47"/>
      <c r="H13" s="47"/>
      <c r="I13" s="47"/>
      <c r="J13" s="47"/>
      <c r="K13" s="48"/>
      <c r="L13" s="712"/>
      <c r="M13" s="713"/>
      <c r="N13" s="714"/>
      <c r="O13" s="36"/>
    </row>
    <row r="14" spans="1:15" s="28" customFormat="1" ht="24" customHeight="1">
      <c r="A14" s="715" t="s">
        <v>72</v>
      </c>
      <c r="B14" s="708"/>
      <c r="C14" s="708"/>
      <c r="D14" s="709"/>
      <c r="E14" s="716" t="s">
        <v>73</v>
      </c>
      <c r="F14" s="708"/>
      <c r="G14" s="708"/>
      <c r="H14" s="708"/>
      <c r="I14" s="708"/>
      <c r="J14" s="708"/>
      <c r="K14" s="711"/>
      <c r="L14" s="712"/>
      <c r="M14" s="713"/>
      <c r="N14" s="714"/>
      <c r="O14" s="49"/>
    </row>
    <row r="15" spans="1:15" s="28" customFormat="1" ht="24" customHeight="1">
      <c r="A15" s="707"/>
      <c r="B15" s="708"/>
      <c r="C15" s="708"/>
      <c r="D15" s="709"/>
      <c r="E15" s="710"/>
      <c r="F15" s="708"/>
      <c r="G15" s="708"/>
      <c r="H15" s="708"/>
      <c r="I15" s="708"/>
      <c r="J15" s="708"/>
      <c r="K15" s="711"/>
      <c r="L15" s="712"/>
      <c r="M15" s="713"/>
      <c r="N15" s="714"/>
      <c r="O15" s="50"/>
    </row>
    <row r="16" spans="1:15" s="28" customFormat="1" ht="24" customHeight="1">
      <c r="A16" s="46" t="s">
        <v>74</v>
      </c>
      <c r="B16" s="51"/>
      <c r="C16" s="51"/>
      <c r="D16" s="51"/>
      <c r="E16" s="51"/>
      <c r="F16" s="52"/>
      <c r="G16" s="53" t="s">
        <v>75</v>
      </c>
      <c r="H16" s="52"/>
      <c r="I16" s="52"/>
      <c r="J16" s="54"/>
      <c r="K16" s="55"/>
      <c r="L16" s="698"/>
      <c r="M16" s="699"/>
      <c r="N16" s="700"/>
      <c r="O16" s="56"/>
    </row>
    <row r="17" spans="1:15" s="28" customFormat="1" ht="24" customHeight="1">
      <c r="A17" s="46" t="s">
        <v>76</v>
      </c>
      <c r="B17" s="51"/>
      <c r="C17" s="51"/>
      <c r="D17" s="51"/>
      <c r="E17" s="51"/>
      <c r="F17" s="52"/>
      <c r="G17" s="52"/>
      <c r="H17" s="52"/>
      <c r="I17" s="52"/>
      <c r="J17" s="54"/>
      <c r="K17" s="55"/>
      <c r="L17" s="57"/>
      <c r="M17" s="58"/>
      <c r="N17" s="36"/>
      <c r="O17" s="56"/>
    </row>
    <row r="18" spans="1:15" s="28" customFormat="1" ht="24" customHeight="1">
      <c r="A18" s="59"/>
      <c r="B18" s="60"/>
      <c r="C18" s="60"/>
      <c r="D18" s="60"/>
      <c r="E18" s="60"/>
      <c r="F18" s="61"/>
      <c r="G18" s="62"/>
      <c r="H18" s="62"/>
      <c r="I18" s="62"/>
      <c r="J18" s="63"/>
      <c r="K18" s="64"/>
      <c r="L18" s="57"/>
      <c r="M18" s="58"/>
      <c r="N18" s="36"/>
      <c r="O18" s="56"/>
    </row>
    <row r="19" spans="1:15" s="28" customFormat="1" ht="24" customHeight="1">
      <c r="A19" s="59"/>
      <c r="B19" s="65"/>
      <c r="C19" s="65"/>
      <c r="D19" s="65"/>
      <c r="E19" s="65"/>
      <c r="F19" s="62"/>
      <c r="G19" s="62"/>
      <c r="H19" s="62"/>
      <c r="I19" s="62"/>
      <c r="J19" s="63"/>
      <c r="K19" s="64"/>
      <c r="L19" s="57"/>
      <c r="M19" s="58"/>
      <c r="N19" s="36"/>
      <c r="O19" s="56"/>
    </row>
    <row r="20" spans="1:15" s="28" customFormat="1" ht="24" customHeight="1">
      <c r="A20" s="59"/>
      <c r="B20" s="65"/>
      <c r="C20" s="65"/>
      <c r="D20" s="65"/>
      <c r="E20" s="65"/>
      <c r="F20" s="62"/>
      <c r="G20" s="62"/>
      <c r="H20" s="62"/>
      <c r="I20" s="62"/>
      <c r="J20" s="63"/>
      <c r="K20" s="64"/>
      <c r="L20" s="57"/>
      <c r="M20" s="58"/>
      <c r="N20" s="36"/>
      <c r="O20" s="56"/>
    </row>
    <row r="21" spans="1:15" s="28" customFormat="1" ht="24" customHeight="1">
      <c r="A21" s="66"/>
      <c r="B21" s="60"/>
      <c r="C21" s="60"/>
      <c r="D21" s="60"/>
      <c r="E21" s="60"/>
      <c r="F21" s="62"/>
      <c r="G21" s="62"/>
      <c r="H21" s="62"/>
      <c r="I21" s="62"/>
      <c r="J21" s="63"/>
      <c r="K21" s="64"/>
      <c r="L21" s="57"/>
      <c r="M21" s="58"/>
      <c r="N21" s="36"/>
      <c r="O21" s="56"/>
    </row>
    <row r="22" spans="1:15" s="28" customFormat="1" ht="24" customHeight="1">
      <c r="A22" s="66"/>
      <c r="B22" s="60"/>
      <c r="C22" s="60"/>
      <c r="D22" s="60"/>
      <c r="E22" s="60"/>
      <c r="F22" s="62"/>
      <c r="G22" s="62"/>
      <c r="H22" s="62"/>
      <c r="I22" s="62"/>
      <c r="J22" s="63"/>
      <c r="K22" s="64"/>
      <c r="L22" s="57"/>
      <c r="M22" s="58"/>
      <c r="N22" s="36"/>
      <c r="O22" s="56"/>
    </row>
    <row r="23" spans="1:15" s="28" customFormat="1" ht="24" customHeight="1">
      <c r="A23" s="66"/>
      <c r="B23" s="60"/>
      <c r="C23" s="60"/>
      <c r="D23" s="60"/>
      <c r="E23" s="60"/>
      <c r="F23" s="62"/>
      <c r="G23" s="62"/>
      <c r="H23" s="62"/>
      <c r="I23" s="62"/>
      <c r="J23" s="63"/>
      <c r="K23" s="64"/>
      <c r="L23" s="57"/>
      <c r="M23" s="58"/>
      <c r="N23" s="36"/>
      <c r="O23" s="56"/>
    </row>
    <row r="24" spans="1:15" s="28" customFormat="1" ht="24" customHeight="1">
      <c r="A24" s="67"/>
      <c r="B24" s="62"/>
      <c r="C24" s="62"/>
      <c r="D24" s="62"/>
      <c r="E24" s="62"/>
      <c r="F24" s="62"/>
      <c r="G24" s="62"/>
      <c r="H24" s="62"/>
      <c r="I24" s="62"/>
      <c r="J24" s="68"/>
      <c r="K24" s="69"/>
      <c r="L24" s="66"/>
      <c r="M24" s="70"/>
      <c r="N24" s="71"/>
      <c r="O24" s="50"/>
    </row>
    <row r="25" spans="1:15" s="28" customFormat="1" ht="24" customHeight="1">
      <c r="A25" s="67"/>
      <c r="B25" s="72"/>
      <c r="C25" s="72"/>
      <c r="D25" s="72"/>
      <c r="E25" s="72"/>
      <c r="F25" s="72"/>
      <c r="G25" s="72"/>
      <c r="H25" s="72"/>
      <c r="I25" s="72"/>
      <c r="J25" s="696"/>
      <c r="K25" s="697"/>
      <c r="L25" s="73"/>
      <c r="M25" s="74"/>
      <c r="N25" s="56"/>
      <c r="O25" s="56"/>
    </row>
    <row r="26" spans="1:15" s="28" customFormat="1" ht="24" customHeight="1">
      <c r="A26" s="66"/>
      <c r="B26" s="65"/>
      <c r="C26" s="65"/>
      <c r="D26" s="65"/>
      <c r="E26" s="65"/>
      <c r="F26" s="62"/>
      <c r="G26" s="62"/>
      <c r="H26" s="62"/>
      <c r="I26" s="62"/>
      <c r="J26" s="63"/>
      <c r="K26" s="64"/>
      <c r="L26" s="698"/>
      <c r="M26" s="699"/>
      <c r="N26" s="700"/>
      <c r="O26" s="56"/>
    </row>
    <row r="27" spans="1:15" s="28" customFormat="1" ht="24" customHeight="1" thickBot="1">
      <c r="A27" s="66"/>
      <c r="B27" s="60"/>
      <c r="C27" s="60"/>
      <c r="D27" s="60"/>
      <c r="E27" s="60"/>
      <c r="F27" s="62"/>
      <c r="G27" s="62"/>
      <c r="H27" s="62"/>
      <c r="I27" s="62"/>
      <c r="J27" s="63"/>
      <c r="K27" s="64"/>
      <c r="L27" s="701"/>
      <c r="M27" s="702"/>
      <c r="N27" s="703"/>
      <c r="O27" s="56"/>
    </row>
    <row r="28" spans="1:15" s="28" customFormat="1" ht="24" customHeight="1">
      <c r="A28" s="66"/>
      <c r="B28" s="65"/>
      <c r="C28" s="65"/>
      <c r="D28" s="65"/>
      <c r="E28" s="65"/>
      <c r="F28" s="62"/>
      <c r="G28" s="62"/>
      <c r="H28" s="62"/>
      <c r="I28" s="62"/>
      <c r="J28" s="63"/>
      <c r="K28" s="64"/>
      <c r="L28" s="704" t="s">
        <v>77</v>
      </c>
      <c r="M28" s="705"/>
      <c r="N28" s="706"/>
      <c r="O28" s="56"/>
    </row>
    <row r="29" spans="1:15" s="28" customFormat="1" ht="24" customHeight="1">
      <c r="A29" s="66"/>
      <c r="B29" s="60"/>
      <c r="C29" s="60"/>
      <c r="D29" s="60"/>
      <c r="E29" s="60"/>
      <c r="F29" s="62"/>
      <c r="G29" s="62"/>
      <c r="H29" s="62"/>
      <c r="I29" s="62"/>
      <c r="J29" s="63"/>
      <c r="K29" s="64"/>
      <c r="L29" s="693" t="s">
        <v>78</v>
      </c>
      <c r="M29" s="694"/>
      <c r="N29" s="695"/>
      <c r="O29" s="56"/>
    </row>
    <row r="30" spans="1:15" s="28" customFormat="1" ht="24" customHeight="1">
      <c r="A30" s="66"/>
      <c r="B30" s="75"/>
      <c r="C30" s="75"/>
      <c r="D30" s="75"/>
      <c r="E30" s="75"/>
      <c r="F30" s="62"/>
      <c r="G30" s="62"/>
      <c r="H30" s="62"/>
      <c r="I30" s="62"/>
      <c r="J30" s="63"/>
      <c r="K30" s="64"/>
      <c r="L30" s="683" t="s">
        <v>79</v>
      </c>
      <c r="M30" s="684"/>
      <c r="N30" s="685"/>
      <c r="O30" s="56"/>
    </row>
    <row r="31" spans="1:15" s="28" customFormat="1" ht="24" customHeight="1">
      <c r="A31" s="66"/>
      <c r="B31" s="75"/>
      <c r="C31" s="75"/>
      <c r="D31" s="75"/>
      <c r="E31" s="75"/>
      <c r="F31" s="62"/>
      <c r="G31" s="62"/>
      <c r="H31" s="62"/>
      <c r="I31" s="62"/>
      <c r="J31" s="63"/>
      <c r="K31" s="64"/>
      <c r="L31" s="683" t="s">
        <v>80</v>
      </c>
      <c r="M31" s="684"/>
      <c r="N31" s="685"/>
      <c r="O31" s="56"/>
    </row>
    <row r="32" spans="1:15" s="28" customFormat="1" ht="24" customHeight="1">
      <c r="A32" s="66"/>
      <c r="B32" s="75"/>
      <c r="C32" s="75"/>
      <c r="D32" s="75"/>
      <c r="E32" s="75"/>
      <c r="F32" s="62"/>
      <c r="G32" s="62"/>
      <c r="H32" s="62"/>
      <c r="I32" s="62"/>
      <c r="J32" s="63"/>
      <c r="K32" s="64"/>
      <c r="L32" s="683" t="s">
        <v>81</v>
      </c>
      <c r="M32" s="684"/>
      <c r="N32" s="685"/>
      <c r="O32" s="56"/>
    </row>
    <row r="33" spans="1:15" s="28" customFormat="1" ht="24" customHeight="1">
      <c r="A33" s="67"/>
      <c r="B33" s="62"/>
      <c r="C33" s="62"/>
      <c r="D33" s="62"/>
      <c r="E33" s="62"/>
      <c r="F33" s="62"/>
      <c r="G33" s="62"/>
      <c r="H33" s="62"/>
      <c r="I33" s="62"/>
      <c r="J33" s="68"/>
      <c r="K33" s="69"/>
      <c r="L33" s="683" t="s">
        <v>82</v>
      </c>
      <c r="M33" s="684"/>
      <c r="N33" s="685"/>
      <c r="O33" s="50"/>
    </row>
    <row r="34" spans="1:15" s="28" customFormat="1" ht="24" customHeight="1" thickBot="1">
      <c r="A34" s="76"/>
      <c r="B34" s="77"/>
      <c r="C34" s="77"/>
      <c r="D34" s="77"/>
      <c r="E34" s="77"/>
      <c r="F34" s="77"/>
      <c r="G34" s="77"/>
      <c r="H34" s="77"/>
      <c r="I34" s="77"/>
      <c r="J34" s="78"/>
      <c r="K34" s="79"/>
      <c r="L34" s="686" t="s">
        <v>83</v>
      </c>
      <c r="M34" s="687"/>
      <c r="N34" s="688"/>
      <c r="O34" s="80"/>
    </row>
    <row r="35" s="28" customFormat="1" ht="16.5" customHeight="1" hidden="1"/>
    <row r="36" spans="1:15" s="28" customFormat="1" ht="24" customHeight="1">
      <c r="A36" s="81" t="s">
        <v>84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5" s="28" customFormat="1" ht="46.5" customHeight="1" thickBot="1">
      <c r="A37" s="689" t="s">
        <v>217</v>
      </c>
      <c r="B37" s="690"/>
      <c r="C37" s="690"/>
      <c r="D37" s="690"/>
      <c r="E37" s="690"/>
      <c r="F37" s="690"/>
      <c r="G37" s="690"/>
      <c r="H37" s="690"/>
      <c r="I37" s="690"/>
      <c r="J37" s="690"/>
      <c r="K37" s="690"/>
      <c r="L37" s="690"/>
      <c r="M37" s="690"/>
      <c r="N37" s="690"/>
      <c r="O37" s="690"/>
    </row>
    <row r="38" spans="1:14" s="28" customFormat="1" ht="28.5" customHeight="1">
      <c r="A38" s="83" t="s">
        <v>37</v>
      </c>
      <c r="B38" s="22" t="s">
        <v>38</v>
      </c>
      <c r="C38" s="23">
        <f>C2</f>
        <v>112</v>
      </c>
      <c r="D38" s="24" t="s">
        <v>39</v>
      </c>
      <c r="E38" s="23">
        <f>E2</f>
        <v>3</v>
      </c>
      <c r="F38" s="24" t="s">
        <v>40</v>
      </c>
      <c r="G38" s="23">
        <f>G2</f>
        <v>13</v>
      </c>
      <c r="H38" s="24" t="s">
        <v>41</v>
      </c>
      <c r="I38" s="24" t="s">
        <v>42</v>
      </c>
      <c r="J38" s="24" t="str">
        <f>J2</f>
        <v>一</v>
      </c>
      <c r="K38" s="691" t="s">
        <v>182</v>
      </c>
      <c r="L38" s="691"/>
      <c r="M38" s="691" t="s">
        <v>85</v>
      </c>
      <c r="N38" s="692"/>
    </row>
    <row r="39" spans="1:14" s="28" customFormat="1" ht="28.5" customHeight="1">
      <c r="A39" s="665" t="s">
        <v>86</v>
      </c>
      <c r="B39" s="676" t="s">
        <v>212</v>
      </c>
      <c r="C39" s="676"/>
      <c r="D39" s="676" t="s">
        <v>87</v>
      </c>
      <c r="E39" s="676"/>
      <c r="F39" s="676"/>
      <c r="G39" s="676" t="s">
        <v>88</v>
      </c>
      <c r="H39" s="676"/>
      <c r="I39" s="676"/>
      <c r="J39" s="675" t="s">
        <v>89</v>
      </c>
      <c r="K39" s="675"/>
      <c r="L39" s="675" t="s">
        <v>90</v>
      </c>
      <c r="M39" s="677" t="s">
        <v>227</v>
      </c>
      <c r="N39" s="680" t="s">
        <v>91</v>
      </c>
    </row>
    <row r="40" spans="1:14" s="28" customFormat="1" ht="28.5" customHeight="1">
      <c r="A40" s="682"/>
      <c r="B40" s="676"/>
      <c r="C40" s="676"/>
      <c r="D40" s="676"/>
      <c r="E40" s="676"/>
      <c r="F40" s="676"/>
      <c r="G40" s="676"/>
      <c r="H40" s="676"/>
      <c r="I40" s="676"/>
      <c r="J40" s="676"/>
      <c r="K40" s="676"/>
      <c r="L40" s="676"/>
      <c r="M40" s="678"/>
      <c r="N40" s="681"/>
    </row>
    <row r="41" spans="1:14" s="28" customFormat="1" ht="28.5" customHeight="1">
      <c r="A41" s="665" t="s">
        <v>92</v>
      </c>
      <c r="B41" s="676"/>
      <c r="C41" s="676"/>
      <c r="D41" s="676"/>
      <c r="E41" s="676"/>
      <c r="F41" s="676"/>
      <c r="G41" s="676"/>
      <c r="H41" s="676"/>
      <c r="I41" s="676"/>
      <c r="J41" s="676"/>
      <c r="K41" s="676"/>
      <c r="L41" s="676"/>
      <c r="M41" s="678"/>
      <c r="N41" s="681"/>
    </row>
    <row r="42" spans="1:14" s="28" customFormat="1" ht="28.5" customHeight="1">
      <c r="A42" s="682"/>
      <c r="B42" s="676"/>
      <c r="C42" s="676"/>
      <c r="D42" s="676"/>
      <c r="E42" s="676"/>
      <c r="F42" s="676"/>
      <c r="G42" s="676"/>
      <c r="H42" s="676"/>
      <c r="I42" s="676"/>
      <c r="J42" s="676"/>
      <c r="K42" s="676"/>
      <c r="L42" s="676"/>
      <c r="M42" s="679"/>
      <c r="N42" s="681"/>
    </row>
    <row r="43" spans="1:27" s="28" customFormat="1" ht="28.5" customHeight="1">
      <c r="A43" s="275" t="s">
        <v>485</v>
      </c>
      <c r="B43" s="674"/>
      <c r="C43" s="674"/>
      <c r="D43" s="674"/>
      <c r="E43" s="674"/>
      <c r="F43" s="674"/>
      <c r="G43" s="674"/>
      <c r="H43" s="674"/>
      <c r="I43" s="674"/>
      <c r="J43" s="674"/>
      <c r="K43" s="674"/>
      <c r="L43" s="258"/>
      <c r="M43" s="258"/>
      <c r="N43" s="259"/>
      <c r="R43" s="257" t="s">
        <v>8</v>
      </c>
      <c r="S43" s="257" t="s">
        <v>286</v>
      </c>
      <c r="T43" s="257" t="s">
        <v>287</v>
      </c>
      <c r="U43" s="257" t="s">
        <v>288</v>
      </c>
      <c r="V43" s="257" t="s">
        <v>288</v>
      </c>
      <c r="W43" s="257" t="s">
        <v>288</v>
      </c>
      <c r="X43" s="257" t="s">
        <v>289</v>
      </c>
      <c r="Y43" s="257" t="s">
        <v>290</v>
      </c>
      <c r="Z43" s="257" t="s">
        <v>288</v>
      </c>
      <c r="AA43" s="257" t="s">
        <v>288</v>
      </c>
    </row>
    <row r="44" spans="1:27" s="28" customFormat="1" ht="28.5" customHeight="1">
      <c r="A44" s="311" t="s">
        <v>447</v>
      </c>
      <c r="B44" s="674"/>
      <c r="C44" s="674"/>
      <c r="D44" s="674"/>
      <c r="E44" s="674"/>
      <c r="F44" s="674"/>
      <c r="G44" s="674"/>
      <c r="H44" s="674"/>
      <c r="I44" s="674"/>
      <c r="J44" s="674"/>
      <c r="K44" s="674"/>
      <c r="L44" s="258"/>
      <c r="M44" s="258"/>
      <c r="N44" s="259"/>
      <c r="R44" s="257" t="s">
        <v>8</v>
      </c>
      <c r="S44" s="257" t="s">
        <v>291</v>
      </c>
      <c r="T44" s="257" t="s">
        <v>287</v>
      </c>
      <c r="U44" s="257" t="s">
        <v>288</v>
      </c>
      <c r="V44" s="257" t="s">
        <v>288</v>
      </c>
      <c r="W44" s="257" t="s">
        <v>288</v>
      </c>
      <c r="X44" s="257" t="s">
        <v>289</v>
      </c>
      <c r="Y44" s="257" t="s">
        <v>290</v>
      </c>
      <c r="Z44" s="257" t="s">
        <v>288</v>
      </c>
      <c r="AA44" s="257" t="s">
        <v>288</v>
      </c>
    </row>
    <row r="45" spans="1:27" s="28" customFormat="1" ht="28.5" customHeight="1">
      <c r="A45" s="311" t="s">
        <v>448</v>
      </c>
      <c r="B45" s="674"/>
      <c r="C45" s="674"/>
      <c r="D45" s="674"/>
      <c r="E45" s="674"/>
      <c r="F45" s="674"/>
      <c r="G45" s="674"/>
      <c r="H45" s="674"/>
      <c r="I45" s="674"/>
      <c r="J45" s="674"/>
      <c r="K45" s="674"/>
      <c r="L45" s="258"/>
      <c r="M45" s="258"/>
      <c r="N45" s="259"/>
      <c r="R45" s="257" t="s">
        <v>292</v>
      </c>
      <c r="S45" s="257" t="s">
        <v>292</v>
      </c>
      <c r="T45" s="257" t="s">
        <v>287</v>
      </c>
      <c r="U45" s="257" t="s">
        <v>288</v>
      </c>
      <c r="V45" s="257" t="s">
        <v>288</v>
      </c>
      <c r="W45" s="257" t="s">
        <v>288</v>
      </c>
      <c r="X45" s="257" t="s">
        <v>293</v>
      </c>
      <c r="Y45" s="257" t="s">
        <v>294</v>
      </c>
      <c r="Z45" s="257" t="s">
        <v>288</v>
      </c>
      <c r="AA45" s="257" t="s">
        <v>288</v>
      </c>
    </row>
    <row r="46" spans="1:27" s="28" customFormat="1" ht="28.5" customHeight="1">
      <c r="A46" s="311" t="s">
        <v>486</v>
      </c>
      <c r="B46" s="674"/>
      <c r="C46" s="674"/>
      <c r="D46" s="674"/>
      <c r="E46" s="674"/>
      <c r="F46" s="674"/>
      <c r="G46" s="674"/>
      <c r="H46" s="674"/>
      <c r="I46" s="674"/>
      <c r="J46" s="674"/>
      <c r="K46" s="674"/>
      <c r="L46" s="258"/>
      <c r="M46" s="258"/>
      <c r="N46" s="259"/>
      <c r="Q46" s="28" t="s">
        <v>93</v>
      </c>
      <c r="R46" s="257" t="s">
        <v>292</v>
      </c>
      <c r="S46" s="257" t="s">
        <v>295</v>
      </c>
      <c r="T46" s="257" t="s">
        <v>287</v>
      </c>
      <c r="U46" s="257" t="s">
        <v>288</v>
      </c>
      <c r="V46" s="257" t="s">
        <v>288</v>
      </c>
      <c r="W46" s="257" t="s">
        <v>288</v>
      </c>
      <c r="X46" s="257" t="s">
        <v>296</v>
      </c>
      <c r="Y46" s="257" t="s">
        <v>294</v>
      </c>
      <c r="Z46" s="257" t="s">
        <v>288</v>
      </c>
      <c r="AA46" s="257" t="s">
        <v>288</v>
      </c>
    </row>
    <row r="47" spans="1:27" s="28" customFormat="1" ht="28.5" customHeight="1">
      <c r="A47" s="106" t="s">
        <v>416</v>
      </c>
      <c r="B47" s="674"/>
      <c r="C47" s="674"/>
      <c r="D47" s="674"/>
      <c r="E47" s="674"/>
      <c r="F47" s="674"/>
      <c r="G47" s="674"/>
      <c r="H47" s="674"/>
      <c r="I47" s="674"/>
      <c r="J47" s="674"/>
      <c r="K47" s="674"/>
      <c r="L47" s="258"/>
      <c r="M47" s="258"/>
      <c r="N47" s="259"/>
      <c r="R47" s="257" t="s">
        <v>242</v>
      </c>
      <c r="S47" s="257" t="s">
        <v>297</v>
      </c>
      <c r="T47" s="257" t="s">
        <v>287</v>
      </c>
      <c r="U47" s="257" t="s">
        <v>288</v>
      </c>
      <c r="V47" s="257" t="s">
        <v>288</v>
      </c>
      <c r="W47" s="257" t="s">
        <v>288</v>
      </c>
      <c r="X47" s="257" t="s">
        <v>298</v>
      </c>
      <c r="Y47" s="257" t="s">
        <v>294</v>
      </c>
      <c r="Z47" s="257" t="s">
        <v>288</v>
      </c>
      <c r="AA47" s="257" t="s">
        <v>288</v>
      </c>
    </row>
    <row r="48" spans="1:27" s="28" customFormat="1" ht="28.5" customHeight="1">
      <c r="A48" s="106" t="s">
        <v>31</v>
      </c>
      <c r="B48" s="674"/>
      <c r="C48" s="674"/>
      <c r="D48" s="674"/>
      <c r="E48" s="674"/>
      <c r="F48" s="674"/>
      <c r="G48" s="674"/>
      <c r="H48" s="674"/>
      <c r="I48" s="674"/>
      <c r="J48" s="674"/>
      <c r="K48" s="674"/>
      <c r="L48" s="258"/>
      <c r="M48" s="258"/>
      <c r="N48" s="259"/>
      <c r="R48" s="257" t="s">
        <v>242</v>
      </c>
      <c r="S48" s="257" t="s">
        <v>299</v>
      </c>
      <c r="T48" s="257" t="s">
        <v>287</v>
      </c>
      <c r="U48" s="257" t="s">
        <v>288</v>
      </c>
      <c r="V48" s="257" t="s">
        <v>288</v>
      </c>
      <c r="W48" s="257" t="s">
        <v>288</v>
      </c>
      <c r="X48" s="257" t="s">
        <v>300</v>
      </c>
      <c r="Y48" s="257" t="s">
        <v>294</v>
      </c>
      <c r="Z48" s="257" t="s">
        <v>288</v>
      </c>
      <c r="AA48" s="257" t="s">
        <v>288</v>
      </c>
    </row>
    <row r="49" spans="1:27" ht="28.5" customHeight="1">
      <c r="A49" s="106" t="s">
        <v>229</v>
      </c>
      <c r="B49" s="674"/>
      <c r="C49" s="674"/>
      <c r="D49" s="674"/>
      <c r="E49" s="674"/>
      <c r="F49" s="674"/>
      <c r="G49" s="674"/>
      <c r="H49" s="674"/>
      <c r="I49" s="674"/>
      <c r="J49" s="674"/>
      <c r="K49" s="674"/>
      <c r="L49" s="258"/>
      <c r="M49" s="258"/>
      <c r="N49" s="259"/>
      <c r="R49" s="257" t="s">
        <v>242</v>
      </c>
      <c r="S49" s="257" t="s">
        <v>301</v>
      </c>
      <c r="T49" s="257" t="s">
        <v>287</v>
      </c>
      <c r="U49" s="257" t="s">
        <v>288</v>
      </c>
      <c r="V49" s="257" t="s">
        <v>288</v>
      </c>
      <c r="W49" s="257" t="s">
        <v>288</v>
      </c>
      <c r="X49" s="257" t="s">
        <v>302</v>
      </c>
      <c r="Y49" s="257" t="s">
        <v>294</v>
      </c>
      <c r="Z49" s="257" t="s">
        <v>288</v>
      </c>
      <c r="AA49" s="257" t="s">
        <v>288</v>
      </c>
    </row>
    <row r="50" spans="1:27" s="28" customFormat="1" ht="28.5" customHeight="1">
      <c r="A50" s="106" t="s">
        <v>421</v>
      </c>
      <c r="B50" s="674"/>
      <c r="C50" s="674"/>
      <c r="D50" s="674"/>
      <c r="E50" s="674"/>
      <c r="F50" s="674"/>
      <c r="G50" s="674"/>
      <c r="H50" s="674"/>
      <c r="I50" s="674"/>
      <c r="J50" s="674"/>
      <c r="K50" s="674"/>
      <c r="L50" s="258"/>
      <c r="M50" s="258"/>
      <c r="N50" s="259"/>
      <c r="R50" s="257" t="s">
        <v>242</v>
      </c>
      <c r="S50" s="257" t="s">
        <v>303</v>
      </c>
      <c r="T50" s="257" t="s">
        <v>287</v>
      </c>
      <c r="U50" s="257" t="s">
        <v>288</v>
      </c>
      <c r="V50" s="257" t="s">
        <v>288</v>
      </c>
      <c r="W50" s="257" t="s">
        <v>288</v>
      </c>
      <c r="X50" s="257" t="s">
        <v>304</v>
      </c>
      <c r="Y50" s="257" t="s">
        <v>294</v>
      </c>
      <c r="Z50" s="257" t="s">
        <v>288</v>
      </c>
      <c r="AA50" s="257" t="s">
        <v>288</v>
      </c>
    </row>
    <row r="51" spans="1:27" s="28" customFormat="1" ht="28.5" customHeight="1">
      <c r="A51" s="106" t="s">
        <v>32</v>
      </c>
      <c r="B51" s="674"/>
      <c r="C51" s="674"/>
      <c r="D51" s="674"/>
      <c r="E51" s="674"/>
      <c r="F51" s="674"/>
      <c r="G51" s="674"/>
      <c r="H51" s="674"/>
      <c r="I51" s="674"/>
      <c r="J51" s="674"/>
      <c r="K51" s="674"/>
      <c r="L51" s="258"/>
      <c r="M51" s="258"/>
      <c r="N51" s="259"/>
      <c r="R51" s="257" t="s">
        <v>242</v>
      </c>
      <c r="S51" s="257" t="s">
        <v>305</v>
      </c>
      <c r="T51" s="257" t="s">
        <v>287</v>
      </c>
      <c r="U51" s="257" t="s">
        <v>288</v>
      </c>
      <c r="V51" s="257" t="s">
        <v>288</v>
      </c>
      <c r="W51" s="257" t="s">
        <v>288</v>
      </c>
      <c r="X51" s="257" t="s">
        <v>306</v>
      </c>
      <c r="Y51" s="257" t="s">
        <v>294</v>
      </c>
      <c r="Z51" s="257" t="s">
        <v>307</v>
      </c>
      <c r="AA51" s="257" t="s">
        <v>307</v>
      </c>
    </row>
    <row r="52" spans="1:27" s="28" customFormat="1" ht="28.5" customHeight="1">
      <c r="A52" s="106" t="s">
        <v>28</v>
      </c>
      <c r="B52" s="674"/>
      <c r="C52" s="674"/>
      <c r="D52" s="674"/>
      <c r="E52" s="674"/>
      <c r="F52" s="674"/>
      <c r="G52" s="674"/>
      <c r="H52" s="674"/>
      <c r="I52" s="674"/>
      <c r="J52" s="674"/>
      <c r="K52" s="674"/>
      <c r="L52" s="258"/>
      <c r="M52" s="258"/>
      <c r="N52" s="259"/>
      <c r="R52" s="257" t="s">
        <v>243</v>
      </c>
      <c r="S52" s="257" t="s">
        <v>308</v>
      </c>
      <c r="T52" s="257" t="s">
        <v>287</v>
      </c>
      <c r="U52" s="257" t="s">
        <v>288</v>
      </c>
      <c r="V52" s="257" t="s">
        <v>288</v>
      </c>
      <c r="W52" s="257" t="s">
        <v>288</v>
      </c>
      <c r="X52" s="257" t="s">
        <v>309</v>
      </c>
      <c r="Y52" s="257" t="s">
        <v>294</v>
      </c>
      <c r="Z52" s="257" t="s">
        <v>288</v>
      </c>
      <c r="AA52" s="257" t="s">
        <v>288</v>
      </c>
    </row>
    <row r="53" spans="1:27" ht="28.5" customHeight="1">
      <c r="A53" s="273" t="s">
        <v>449</v>
      </c>
      <c r="B53" s="674"/>
      <c r="C53" s="674"/>
      <c r="D53" s="674"/>
      <c r="E53" s="674"/>
      <c r="F53" s="674"/>
      <c r="G53" s="674"/>
      <c r="H53" s="674"/>
      <c r="I53" s="674"/>
      <c r="J53" s="674"/>
      <c r="K53" s="674"/>
      <c r="L53" s="258"/>
      <c r="M53" s="258"/>
      <c r="N53" s="259"/>
      <c r="R53" s="257" t="s">
        <v>243</v>
      </c>
      <c r="S53" s="257" t="s">
        <v>310</v>
      </c>
      <c r="T53" s="257" t="s">
        <v>287</v>
      </c>
      <c r="U53" s="257" t="s">
        <v>288</v>
      </c>
      <c r="V53" s="257" t="s">
        <v>288</v>
      </c>
      <c r="W53" s="257" t="s">
        <v>288</v>
      </c>
      <c r="X53" s="257" t="s">
        <v>300</v>
      </c>
      <c r="Y53" s="257" t="s">
        <v>294</v>
      </c>
      <c r="Z53" s="257" t="s">
        <v>288</v>
      </c>
      <c r="AA53" s="257" t="s">
        <v>288</v>
      </c>
    </row>
    <row r="54" spans="1:27" s="28" customFormat="1" ht="28.5" customHeight="1">
      <c r="A54" s="106" t="s">
        <v>220</v>
      </c>
      <c r="B54" s="674"/>
      <c r="C54" s="674"/>
      <c r="D54" s="674"/>
      <c r="E54" s="674"/>
      <c r="F54" s="674"/>
      <c r="G54" s="674"/>
      <c r="H54" s="674"/>
      <c r="I54" s="674"/>
      <c r="J54" s="674"/>
      <c r="K54" s="674"/>
      <c r="L54" s="258"/>
      <c r="M54" s="258"/>
      <c r="N54" s="259"/>
      <c r="R54" s="257" t="s">
        <v>243</v>
      </c>
      <c r="S54" s="257" t="s">
        <v>311</v>
      </c>
      <c r="T54" s="257" t="s">
        <v>287</v>
      </c>
      <c r="U54" s="257" t="s">
        <v>288</v>
      </c>
      <c r="V54" s="257" t="s">
        <v>288</v>
      </c>
      <c r="W54" s="257" t="s">
        <v>288</v>
      </c>
      <c r="X54" s="257" t="s">
        <v>312</v>
      </c>
      <c r="Y54" s="257" t="s">
        <v>294</v>
      </c>
      <c r="Z54" s="257" t="s">
        <v>313</v>
      </c>
      <c r="AA54" s="257" t="s">
        <v>314</v>
      </c>
    </row>
    <row r="55" spans="1:27" s="28" customFormat="1" ht="28.5" customHeight="1">
      <c r="A55" s="106" t="s">
        <v>423</v>
      </c>
      <c r="B55" s="674"/>
      <c r="C55" s="674"/>
      <c r="D55" s="674"/>
      <c r="E55" s="674"/>
      <c r="F55" s="674"/>
      <c r="G55" s="674"/>
      <c r="H55" s="674"/>
      <c r="I55" s="674"/>
      <c r="J55" s="674"/>
      <c r="K55" s="674"/>
      <c r="L55" s="258"/>
      <c r="M55" s="258"/>
      <c r="N55" s="259"/>
      <c r="R55" s="257" t="s">
        <v>243</v>
      </c>
      <c r="S55" s="257" t="s">
        <v>315</v>
      </c>
      <c r="T55" s="257" t="s">
        <v>287</v>
      </c>
      <c r="U55" s="257" t="s">
        <v>288</v>
      </c>
      <c r="V55" s="257" t="s">
        <v>288</v>
      </c>
      <c r="W55" s="257" t="s">
        <v>288</v>
      </c>
      <c r="X55" s="257" t="s">
        <v>304</v>
      </c>
      <c r="Y55" s="257" t="s">
        <v>294</v>
      </c>
      <c r="Z55" s="257" t="s">
        <v>288</v>
      </c>
      <c r="AA55" s="257" t="s">
        <v>288</v>
      </c>
    </row>
    <row r="56" spans="1:27" s="28" customFormat="1" ht="28.5" customHeight="1">
      <c r="A56" s="106" t="s">
        <v>404</v>
      </c>
      <c r="B56" s="674"/>
      <c r="C56" s="674"/>
      <c r="D56" s="674"/>
      <c r="E56" s="674"/>
      <c r="F56" s="674"/>
      <c r="G56" s="674"/>
      <c r="H56" s="674"/>
      <c r="I56" s="674"/>
      <c r="J56" s="674"/>
      <c r="K56" s="674"/>
      <c r="L56" s="258"/>
      <c r="M56" s="258"/>
      <c r="N56" s="259"/>
      <c r="R56" s="257" t="s">
        <v>226</v>
      </c>
      <c r="S56" s="257" t="s">
        <v>316</v>
      </c>
      <c r="T56" s="257" t="s">
        <v>287</v>
      </c>
      <c r="U56" s="257" t="s">
        <v>288</v>
      </c>
      <c r="V56" s="257" t="s">
        <v>288</v>
      </c>
      <c r="W56" s="257" t="s">
        <v>288</v>
      </c>
      <c r="X56" s="257" t="s">
        <v>317</v>
      </c>
      <c r="Y56" s="257" t="s">
        <v>294</v>
      </c>
      <c r="Z56" s="257" t="s">
        <v>318</v>
      </c>
      <c r="AA56" s="257" t="s">
        <v>319</v>
      </c>
    </row>
    <row r="57" spans="1:27" s="28" customFormat="1" ht="28.5" customHeight="1">
      <c r="A57" s="106" t="s">
        <v>248</v>
      </c>
      <c r="B57" s="674"/>
      <c r="C57" s="674"/>
      <c r="D57" s="674"/>
      <c r="E57" s="674"/>
      <c r="F57" s="674"/>
      <c r="G57" s="674"/>
      <c r="H57" s="674"/>
      <c r="I57" s="674"/>
      <c r="J57" s="674"/>
      <c r="K57" s="674"/>
      <c r="L57" s="258"/>
      <c r="M57" s="258"/>
      <c r="N57" s="259"/>
      <c r="R57" s="257" t="s">
        <v>226</v>
      </c>
      <c r="S57" s="257" t="s">
        <v>320</v>
      </c>
      <c r="T57" s="257" t="s">
        <v>287</v>
      </c>
      <c r="U57" s="257" t="s">
        <v>288</v>
      </c>
      <c r="V57" s="257" t="s">
        <v>288</v>
      </c>
      <c r="W57" s="257" t="s">
        <v>288</v>
      </c>
      <c r="X57" s="257" t="s">
        <v>321</v>
      </c>
      <c r="Y57" s="257" t="s">
        <v>294</v>
      </c>
      <c r="Z57" s="257" t="s">
        <v>313</v>
      </c>
      <c r="AA57" s="257" t="s">
        <v>322</v>
      </c>
    </row>
    <row r="58" spans="1:27" s="28" customFormat="1" ht="28.5" customHeight="1">
      <c r="A58" s="246" t="s">
        <v>267</v>
      </c>
      <c r="B58" s="674"/>
      <c r="C58" s="674"/>
      <c r="D58" s="674"/>
      <c r="E58" s="674"/>
      <c r="F58" s="674"/>
      <c r="G58" s="674"/>
      <c r="H58" s="674"/>
      <c r="I58" s="674"/>
      <c r="J58" s="674"/>
      <c r="K58" s="674"/>
      <c r="L58" s="258"/>
      <c r="M58" s="258"/>
      <c r="N58" s="259"/>
      <c r="R58" s="257" t="s">
        <v>226</v>
      </c>
      <c r="S58" s="257" t="s">
        <v>323</v>
      </c>
      <c r="T58" s="257" t="s">
        <v>287</v>
      </c>
      <c r="U58" s="257" t="s">
        <v>288</v>
      </c>
      <c r="V58" s="257" t="s">
        <v>288</v>
      </c>
      <c r="W58" s="257" t="s">
        <v>288</v>
      </c>
      <c r="X58" s="257" t="s">
        <v>296</v>
      </c>
      <c r="Y58" s="257" t="s">
        <v>294</v>
      </c>
      <c r="Z58" s="257" t="s">
        <v>288</v>
      </c>
      <c r="AA58" s="257" t="s">
        <v>288</v>
      </c>
    </row>
    <row r="59" spans="1:27" s="28" customFormat="1" ht="28.5" customHeight="1">
      <c r="A59" s="246"/>
      <c r="B59" s="674"/>
      <c r="C59" s="674"/>
      <c r="D59" s="674"/>
      <c r="E59" s="674"/>
      <c r="F59" s="674"/>
      <c r="G59" s="674"/>
      <c r="H59" s="674"/>
      <c r="I59" s="674"/>
      <c r="J59" s="674"/>
      <c r="K59" s="674"/>
      <c r="L59" s="258"/>
      <c r="M59" s="258"/>
      <c r="N59" s="259"/>
      <c r="R59" s="257" t="s">
        <v>226</v>
      </c>
      <c r="S59" s="257" t="s">
        <v>324</v>
      </c>
      <c r="T59" s="257" t="s">
        <v>287</v>
      </c>
      <c r="U59" s="257" t="s">
        <v>288</v>
      </c>
      <c r="V59" s="257" t="s">
        <v>288</v>
      </c>
      <c r="W59" s="257" t="s">
        <v>288</v>
      </c>
      <c r="X59" s="257" t="s">
        <v>325</v>
      </c>
      <c r="Y59" s="257" t="s">
        <v>294</v>
      </c>
      <c r="Z59" s="257" t="s">
        <v>288</v>
      </c>
      <c r="AA59" s="257" t="s">
        <v>288</v>
      </c>
    </row>
    <row r="60" spans="1:27" ht="28.5" customHeight="1">
      <c r="A60" s="248"/>
      <c r="B60" s="674"/>
      <c r="C60" s="674"/>
      <c r="D60" s="674"/>
      <c r="E60" s="674"/>
      <c r="F60" s="674"/>
      <c r="G60" s="674"/>
      <c r="H60" s="674"/>
      <c r="I60" s="674"/>
      <c r="J60" s="674"/>
      <c r="K60" s="674"/>
      <c r="L60" s="258"/>
      <c r="M60" s="258"/>
      <c r="N60" s="259"/>
      <c r="R60" s="257" t="s">
        <v>226</v>
      </c>
      <c r="S60" s="257" t="s">
        <v>326</v>
      </c>
      <c r="T60" s="257" t="s">
        <v>287</v>
      </c>
      <c r="U60" s="257" t="s">
        <v>288</v>
      </c>
      <c r="V60" s="257" t="s">
        <v>288</v>
      </c>
      <c r="W60" s="257" t="s">
        <v>288</v>
      </c>
      <c r="X60" s="257" t="s">
        <v>327</v>
      </c>
      <c r="Y60" s="257" t="s">
        <v>294</v>
      </c>
      <c r="Z60" s="257" t="s">
        <v>307</v>
      </c>
      <c r="AA60" s="257" t="s">
        <v>307</v>
      </c>
    </row>
    <row r="61" spans="1:27" ht="28.5" customHeight="1">
      <c r="A61" s="248"/>
      <c r="B61" s="674"/>
      <c r="C61" s="674"/>
      <c r="D61" s="674"/>
      <c r="E61" s="674"/>
      <c r="F61" s="674"/>
      <c r="G61" s="674"/>
      <c r="H61" s="674"/>
      <c r="I61" s="674"/>
      <c r="J61" s="674"/>
      <c r="K61" s="674"/>
      <c r="L61" s="258"/>
      <c r="M61" s="258"/>
      <c r="N61" s="259"/>
      <c r="R61" s="257" t="s">
        <v>226</v>
      </c>
      <c r="S61" s="257" t="s">
        <v>328</v>
      </c>
      <c r="T61" s="257" t="s">
        <v>287</v>
      </c>
      <c r="U61" s="257" t="s">
        <v>288</v>
      </c>
      <c r="V61" s="257" t="s">
        <v>288</v>
      </c>
      <c r="W61" s="257" t="s">
        <v>288</v>
      </c>
      <c r="X61" s="257" t="s">
        <v>296</v>
      </c>
      <c r="Y61" s="257" t="s">
        <v>294</v>
      </c>
      <c r="Z61" s="257" t="s">
        <v>288</v>
      </c>
      <c r="AA61" s="257" t="s">
        <v>288</v>
      </c>
    </row>
    <row r="62" spans="1:14" ht="28.5" customHeight="1">
      <c r="A62" s="665" t="s">
        <v>94</v>
      </c>
      <c r="B62" s="668" t="s">
        <v>95</v>
      </c>
      <c r="C62" s="668"/>
      <c r="D62" s="668"/>
      <c r="E62" s="668"/>
      <c r="F62" s="668"/>
      <c r="G62" s="668"/>
      <c r="H62" s="668"/>
      <c r="I62" s="668"/>
      <c r="J62" s="668"/>
      <c r="K62" s="668"/>
      <c r="L62" s="668"/>
      <c r="M62" s="668"/>
      <c r="N62" s="669"/>
    </row>
    <row r="63" spans="1:14" ht="28.5" customHeight="1">
      <c r="A63" s="666"/>
      <c r="B63" s="670" t="s">
        <v>96</v>
      </c>
      <c r="C63" s="670"/>
      <c r="D63" s="670"/>
      <c r="E63" s="670"/>
      <c r="F63" s="670"/>
      <c r="G63" s="670"/>
      <c r="H63" s="670"/>
      <c r="I63" s="670"/>
      <c r="J63" s="670"/>
      <c r="K63" s="670"/>
      <c r="L63" s="670"/>
      <c r="M63" s="670"/>
      <c r="N63" s="671"/>
    </row>
    <row r="64" spans="1:14" ht="28.5" customHeight="1" thickBot="1">
      <c r="A64" s="667"/>
      <c r="B64" s="672" t="s">
        <v>97</v>
      </c>
      <c r="C64" s="672"/>
      <c r="D64" s="672"/>
      <c r="E64" s="672"/>
      <c r="F64" s="672"/>
      <c r="G64" s="672"/>
      <c r="H64" s="672"/>
      <c r="I64" s="672"/>
      <c r="J64" s="672"/>
      <c r="K64" s="672"/>
      <c r="L64" s="672"/>
      <c r="M64" s="672"/>
      <c r="N64" s="673"/>
    </row>
    <row r="65" spans="1:15" s="28" customFormat="1" ht="24" customHeight="1">
      <c r="A65" s="81" t="s">
        <v>84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</sheetData>
  <sheetProtection/>
  <mergeCells count="141">
    <mergeCell ref="B4:K4"/>
    <mergeCell ref="B5:C5"/>
    <mergeCell ref="D5:F5"/>
    <mergeCell ref="G5:I5"/>
    <mergeCell ref="J5:K5"/>
    <mergeCell ref="A1:O1"/>
    <mergeCell ref="L2:N2"/>
    <mergeCell ref="B3:D3"/>
    <mergeCell ref="E3:F3"/>
    <mergeCell ref="B7:C7"/>
    <mergeCell ref="D7:F7"/>
    <mergeCell ref="G7:I7"/>
    <mergeCell ref="J7:K7"/>
    <mergeCell ref="B6:C6"/>
    <mergeCell ref="D6:F6"/>
    <mergeCell ref="G6:I6"/>
    <mergeCell ref="J6:K6"/>
    <mergeCell ref="L8:N8"/>
    <mergeCell ref="B9:C9"/>
    <mergeCell ref="D9:F9"/>
    <mergeCell ref="G9:I9"/>
    <mergeCell ref="J9:K9"/>
    <mergeCell ref="L9:N9"/>
    <mergeCell ref="B8:C8"/>
    <mergeCell ref="D8:F8"/>
    <mergeCell ref="G8:I8"/>
    <mergeCell ref="J8:K8"/>
    <mergeCell ref="L13:N13"/>
    <mergeCell ref="A14:D14"/>
    <mergeCell ref="E14:K14"/>
    <mergeCell ref="L14:N14"/>
    <mergeCell ref="A10:K10"/>
    <mergeCell ref="L10:N10"/>
    <mergeCell ref="L11:N11"/>
    <mergeCell ref="L12:N12"/>
    <mergeCell ref="J25:K25"/>
    <mergeCell ref="L26:N26"/>
    <mergeCell ref="L27:N27"/>
    <mergeCell ref="L28:N28"/>
    <mergeCell ref="A15:D15"/>
    <mergeCell ref="E15:K15"/>
    <mergeCell ref="L15:N15"/>
    <mergeCell ref="L16:N16"/>
    <mergeCell ref="L33:N33"/>
    <mergeCell ref="L34:N34"/>
    <mergeCell ref="A37:O37"/>
    <mergeCell ref="K38:L38"/>
    <mergeCell ref="M38:N38"/>
    <mergeCell ref="L29:N29"/>
    <mergeCell ref="L30:N30"/>
    <mergeCell ref="L31:N31"/>
    <mergeCell ref="L32:N32"/>
    <mergeCell ref="J39:K42"/>
    <mergeCell ref="L39:L42"/>
    <mergeCell ref="M39:M42"/>
    <mergeCell ref="N39:N42"/>
    <mergeCell ref="A39:A40"/>
    <mergeCell ref="B39:C42"/>
    <mergeCell ref="D39:F42"/>
    <mergeCell ref="G39:I42"/>
    <mergeCell ref="A41:A42"/>
    <mergeCell ref="B44:C44"/>
    <mergeCell ref="D44:F44"/>
    <mergeCell ref="G44:I44"/>
    <mergeCell ref="J44:K44"/>
    <mergeCell ref="B43:C43"/>
    <mergeCell ref="D43:F43"/>
    <mergeCell ref="G43:I43"/>
    <mergeCell ref="J43:K43"/>
    <mergeCell ref="B46:C46"/>
    <mergeCell ref="D46:F46"/>
    <mergeCell ref="G46:I46"/>
    <mergeCell ref="J46:K46"/>
    <mergeCell ref="B45:C45"/>
    <mergeCell ref="D45:F45"/>
    <mergeCell ref="G45:I45"/>
    <mergeCell ref="J45:K45"/>
    <mergeCell ref="B48:C48"/>
    <mergeCell ref="D48:F48"/>
    <mergeCell ref="G48:I48"/>
    <mergeCell ref="J48:K48"/>
    <mergeCell ref="B47:C47"/>
    <mergeCell ref="D47:F47"/>
    <mergeCell ref="G47:I47"/>
    <mergeCell ref="J47:K47"/>
    <mergeCell ref="B50:C50"/>
    <mergeCell ref="D50:F50"/>
    <mergeCell ref="G50:I50"/>
    <mergeCell ref="J50:K50"/>
    <mergeCell ref="B49:C49"/>
    <mergeCell ref="D49:F49"/>
    <mergeCell ref="G49:I49"/>
    <mergeCell ref="J49:K49"/>
    <mergeCell ref="B52:C52"/>
    <mergeCell ref="D52:F52"/>
    <mergeCell ref="G52:I52"/>
    <mergeCell ref="J52:K52"/>
    <mergeCell ref="B51:C51"/>
    <mergeCell ref="D51:F51"/>
    <mergeCell ref="G51:I51"/>
    <mergeCell ref="J51:K51"/>
    <mergeCell ref="B54:C54"/>
    <mergeCell ref="D54:F54"/>
    <mergeCell ref="G54:I54"/>
    <mergeCell ref="J54:K54"/>
    <mergeCell ref="B53:C53"/>
    <mergeCell ref="D53:F53"/>
    <mergeCell ref="G53:I53"/>
    <mergeCell ref="J53:K53"/>
    <mergeCell ref="B56:C56"/>
    <mergeCell ref="D56:F56"/>
    <mergeCell ref="G56:I56"/>
    <mergeCell ref="J56:K56"/>
    <mergeCell ref="B55:C55"/>
    <mergeCell ref="D55:F55"/>
    <mergeCell ref="G55:I55"/>
    <mergeCell ref="J55:K55"/>
    <mergeCell ref="B58:C58"/>
    <mergeCell ref="D58:F58"/>
    <mergeCell ref="G58:I58"/>
    <mergeCell ref="J58:K58"/>
    <mergeCell ref="B57:C57"/>
    <mergeCell ref="D57:F57"/>
    <mergeCell ref="G57:I57"/>
    <mergeCell ref="J57:K57"/>
    <mergeCell ref="B60:C60"/>
    <mergeCell ref="D60:F60"/>
    <mergeCell ref="G60:I60"/>
    <mergeCell ref="J60:K60"/>
    <mergeCell ref="B59:C59"/>
    <mergeCell ref="D59:F59"/>
    <mergeCell ref="G59:I59"/>
    <mergeCell ref="J59:K59"/>
    <mergeCell ref="A62:A64"/>
    <mergeCell ref="B62:N62"/>
    <mergeCell ref="B63:N63"/>
    <mergeCell ref="B64:N64"/>
    <mergeCell ref="B61:C61"/>
    <mergeCell ref="D61:F61"/>
    <mergeCell ref="G61:I61"/>
    <mergeCell ref="J61:K61"/>
  </mergeCells>
  <printOptions/>
  <pageMargins left="0.17" right="0.16" top="0.24" bottom="0.26" header="0.5" footer="0.5"/>
  <pageSetup horizontalDpi="600" verticalDpi="600" orientation="portrait" paperSize="9" scale="98" r:id="rId3"/>
  <rowBreaks count="1" manualBreakCount="1">
    <brk id="36" max="1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view="pageBreakPreview" zoomScale="80" zoomScaleSheetLayoutView="80" zoomScalePageLayoutView="0" workbookViewId="0" topLeftCell="A1">
      <selection activeCell="F12" sqref="F12"/>
    </sheetView>
  </sheetViews>
  <sheetFormatPr defaultColWidth="9.00390625" defaultRowHeight="16.5"/>
  <cols>
    <col min="1" max="1" width="13.625" style="20" customWidth="1"/>
    <col min="2" max="2" width="5.875" style="20" customWidth="1"/>
    <col min="3" max="3" width="6.25390625" style="20" customWidth="1"/>
    <col min="4" max="4" width="4.00390625" style="20" customWidth="1"/>
    <col min="5" max="5" width="4.25390625" style="20" customWidth="1"/>
    <col min="6" max="6" width="4.375" style="20" customWidth="1"/>
    <col min="7" max="8" width="4.00390625" style="20" customWidth="1"/>
    <col min="9" max="9" width="5.375" style="20" customWidth="1"/>
    <col min="10" max="10" width="3.125" style="20" customWidth="1"/>
    <col min="11" max="11" width="9.875" style="20" customWidth="1"/>
    <col min="12" max="12" width="11.875" style="20" customWidth="1"/>
    <col min="13" max="13" width="12.125" style="20" customWidth="1"/>
    <col min="14" max="14" width="11.50390625" style="20" customWidth="1"/>
    <col min="15" max="15" width="0.12890625" style="20" hidden="1" customWidth="1"/>
    <col min="16" max="16384" width="9.00390625" style="20" customWidth="1"/>
  </cols>
  <sheetData>
    <row r="1" spans="1:15" ht="33.75" customHeight="1" thickBot="1">
      <c r="A1" s="689" t="s">
        <v>215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</row>
    <row r="2" spans="1:15" s="28" customFormat="1" ht="24" customHeight="1">
      <c r="A2" s="21" t="s">
        <v>98</v>
      </c>
      <c r="B2" s="22" t="s">
        <v>99</v>
      </c>
      <c r="C2" s="23">
        <f>'3一日誌'!C2</f>
        <v>112</v>
      </c>
      <c r="D2" s="24" t="s">
        <v>100</v>
      </c>
      <c r="E2" s="23">
        <f>'3一日誌'!E2</f>
        <v>3</v>
      </c>
      <c r="F2" s="24" t="s">
        <v>101</v>
      </c>
      <c r="G2" s="23">
        <f>'3一日誌'!G2+1</f>
        <v>14</v>
      </c>
      <c r="H2" s="24" t="s">
        <v>102</v>
      </c>
      <c r="I2" s="24" t="s">
        <v>103</v>
      </c>
      <c r="J2" s="24" t="s">
        <v>104</v>
      </c>
      <c r="K2" s="25" t="s">
        <v>105</v>
      </c>
      <c r="L2" s="747" t="s">
        <v>106</v>
      </c>
      <c r="M2" s="705"/>
      <c r="N2" s="706"/>
      <c r="O2" s="26"/>
    </row>
    <row r="3" spans="1:15" s="28" customFormat="1" ht="24" customHeight="1" thickBot="1">
      <c r="A3" s="29" t="s">
        <v>107</v>
      </c>
      <c r="B3" s="737" t="s">
        <v>108</v>
      </c>
      <c r="C3" s="694"/>
      <c r="D3" s="694"/>
      <c r="E3" s="738">
        <f>'3一日誌'!E3:F3</f>
        <v>1450</v>
      </c>
      <c r="F3" s="738"/>
      <c r="G3" s="30" t="s">
        <v>109</v>
      </c>
      <c r="H3" s="31"/>
      <c r="I3" s="31"/>
      <c r="J3" s="31"/>
      <c r="K3" s="32"/>
      <c r="L3" s="88" t="s">
        <v>110</v>
      </c>
      <c r="M3" s="34" t="s">
        <v>111</v>
      </c>
      <c r="N3" s="35"/>
      <c r="O3" s="36"/>
    </row>
    <row r="4" spans="1:15" s="28" customFormat="1" ht="24" customHeight="1">
      <c r="A4" s="37" t="str">
        <f>'3月總表'!B16</f>
        <v>香鬆糙米飯</v>
      </c>
      <c r="B4" s="732" t="s">
        <v>112</v>
      </c>
      <c r="C4" s="733"/>
      <c r="D4" s="733"/>
      <c r="E4" s="733"/>
      <c r="F4" s="733"/>
      <c r="G4" s="733"/>
      <c r="H4" s="733"/>
      <c r="I4" s="733"/>
      <c r="J4" s="733"/>
      <c r="K4" s="734"/>
      <c r="L4" s="88" t="s">
        <v>113</v>
      </c>
      <c r="M4" s="34" t="s">
        <v>114</v>
      </c>
      <c r="N4" s="35"/>
      <c r="O4" s="36"/>
    </row>
    <row r="5" spans="1:15" s="28" customFormat="1" ht="24" customHeight="1">
      <c r="A5" s="97" t="str">
        <f>'3月總表'!B17</f>
        <v>紅燒豆包</v>
      </c>
      <c r="B5" s="729" t="s">
        <v>282</v>
      </c>
      <c r="C5" s="727"/>
      <c r="D5" s="735" t="s">
        <v>115</v>
      </c>
      <c r="E5" s="736"/>
      <c r="F5" s="736"/>
      <c r="G5" s="729" t="s">
        <v>116</v>
      </c>
      <c r="H5" s="727"/>
      <c r="I5" s="727"/>
      <c r="J5" s="729" t="s">
        <v>117</v>
      </c>
      <c r="K5" s="728"/>
      <c r="L5" s="88" t="s">
        <v>118</v>
      </c>
      <c r="M5" s="34" t="s">
        <v>119</v>
      </c>
      <c r="N5" s="35"/>
      <c r="O5" s="36"/>
    </row>
    <row r="6" spans="1:15" s="28" customFormat="1" ht="24" customHeight="1">
      <c r="A6" s="97" t="str">
        <f>'3月總表'!B18</f>
        <v>高麗菜炒蛋</v>
      </c>
      <c r="B6" s="727">
        <f>'第三周'!J31</f>
        <v>4.1</v>
      </c>
      <c r="C6" s="727"/>
      <c r="D6" s="727">
        <f>'第三周'!J32</f>
        <v>2.5</v>
      </c>
      <c r="E6" s="727"/>
      <c r="F6" s="727"/>
      <c r="G6" s="727">
        <f>'第三周'!J33</f>
        <v>1.5</v>
      </c>
      <c r="H6" s="727"/>
      <c r="I6" s="727"/>
      <c r="J6" s="727">
        <f>'第三周'!J34</f>
        <v>2.5</v>
      </c>
      <c r="K6" s="728"/>
      <c r="L6" s="88" t="s">
        <v>120</v>
      </c>
      <c r="M6" s="34" t="s">
        <v>121</v>
      </c>
      <c r="N6" s="35"/>
      <c r="O6" s="36"/>
    </row>
    <row r="7" spans="1:15" s="28" customFormat="1" ht="24" customHeight="1">
      <c r="A7" s="97" t="str">
        <f>'3月總表'!B19</f>
        <v>有機青菜</v>
      </c>
      <c r="B7" s="729" t="s">
        <v>122</v>
      </c>
      <c r="C7" s="727"/>
      <c r="D7" s="729" t="s">
        <v>123</v>
      </c>
      <c r="E7" s="727"/>
      <c r="F7" s="727"/>
      <c r="G7" s="729" t="s">
        <v>124</v>
      </c>
      <c r="H7" s="727"/>
      <c r="I7" s="727"/>
      <c r="J7" s="730" t="s">
        <v>64</v>
      </c>
      <c r="K7" s="731"/>
      <c r="L7" s="88" t="s">
        <v>125</v>
      </c>
      <c r="M7" s="39" t="s">
        <v>126</v>
      </c>
      <c r="N7" s="40"/>
      <c r="O7" s="36"/>
    </row>
    <row r="8" spans="1:15" s="28" customFormat="1" ht="24" customHeight="1">
      <c r="A8" s="97" t="str">
        <f>'3月總表'!B20</f>
        <v>什錦羹湯</v>
      </c>
      <c r="B8" s="727">
        <f>'第三周'!J35</f>
        <v>1</v>
      </c>
      <c r="C8" s="727"/>
      <c r="D8" s="727"/>
      <c r="E8" s="727"/>
      <c r="F8" s="727"/>
      <c r="G8" s="727"/>
      <c r="H8" s="727"/>
      <c r="I8" s="727"/>
      <c r="J8" s="727">
        <f>'第三周'!J36</f>
        <v>684.5</v>
      </c>
      <c r="K8" s="728"/>
      <c r="L8" s="684"/>
      <c r="M8" s="684"/>
      <c r="N8" s="685"/>
      <c r="O8" s="36"/>
    </row>
    <row r="9" spans="1:15" s="28" customFormat="1" ht="24" customHeight="1" thickBot="1">
      <c r="A9" s="130" t="s">
        <v>502</v>
      </c>
      <c r="B9" s="723"/>
      <c r="C9" s="723"/>
      <c r="D9" s="723"/>
      <c r="E9" s="723"/>
      <c r="F9" s="723"/>
      <c r="G9" s="723"/>
      <c r="H9" s="723"/>
      <c r="I9" s="723"/>
      <c r="J9" s="723"/>
      <c r="K9" s="724"/>
      <c r="L9" s="725"/>
      <c r="M9" s="725"/>
      <c r="N9" s="726"/>
      <c r="O9" s="42"/>
    </row>
    <row r="10" spans="1:15" s="28" customFormat="1" ht="24" customHeight="1">
      <c r="A10" s="717" t="s">
        <v>127</v>
      </c>
      <c r="B10" s="718"/>
      <c r="C10" s="718"/>
      <c r="D10" s="718"/>
      <c r="E10" s="718"/>
      <c r="F10" s="718"/>
      <c r="G10" s="718"/>
      <c r="H10" s="718"/>
      <c r="I10" s="718"/>
      <c r="J10" s="718"/>
      <c r="K10" s="719"/>
      <c r="L10" s="704" t="s">
        <v>128</v>
      </c>
      <c r="M10" s="705"/>
      <c r="N10" s="706"/>
      <c r="O10" s="36"/>
    </row>
    <row r="11" spans="1:15" s="28" customFormat="1" ht="24" customHeight="1">
      <c r="A11" s="43" t="s">
        <v>129</v>
      </c>
      <c r="B11" s="44"/>
      <c r="C11" s="44"/>
      <c r="D11" s="44"/>
      <c r="E11" s="44"/>
      <c r="F11" s="44"/>
      <c r="G11" s="44"/>
      <c r="H11" s="44"/>
      <c r="I11" s="44"/>
      <c r="J11" s="44"/>
      <c r="K11" s="45"/>
      <c r="L11" s="720"/>
      <c r="M11" s="721"/>
      <c r="N11" s="722"/>
      <c r="O11" s="36"/>
    </row>
    <row r="12" spans="1:15" s="28" customFormat="1" ht="24" customHeight="1">
      <c r="A12" s="46" t="s">
        <v>130</v>
      </c>
      <c r="B12" s="47"/>
      <c r="C12" s="47"/>
      <c r="D12" s="47"/>
      <c r="E12" s="47"/>
      <c r="F12" s="47"/>
      <c r="G12" s="47"/>
      <c r="H12" s="47"/>
      <c r="I12" s="47"/>
      <c r="J12" s="47"/>
      <c r="K12" s="48"/>
      <c r="L12" s="712"/>
      <c r="M12" s="713"/>
      <c r="N12" s="714"/>
      <c r="O12" s="36"/>
    </row>
    <row r="13" spans="1:15" s="28" customFormat="1" ht="24" customHeight="1">
      <c r="A13" s="46" t="s">
        <v>131</v>
      </c>
      <c r="B13" s="47"/>
      <c r="C13" s="47"/>
      <c r="D13" s="47"/>
      <c r="E13" s="47"/>
      <c r="F13" s="47"/>
      <c r="G13" s="47"/>
      <c r="H13" s="47"/>
      <c r="I13" s="47"/>
      <c r="J13" s="47"/>
      <c r="K13" s="48"/>
      <c r="L13" s="712"/>
      <c r="M13" s="713"/>
      <c r="N13" s="714"/>
      <c r="O13" s="36"/>
    </row>
    <row r="14" spans="1:15" s="28" customFormat="1" ht="24" customHeight="1">
      <c r="A14" s="715" t="s">
        <v>132</v>
      </c>
      <c r="B14" s="708"/>
      <c r="C14" s="708"/>
      <c r="D14" s="709"/>
      <c r="E14" s="716" t="s">
        <v>73</v>
      </c>
      <c r="F14" s="708"/>
      <c r="G14" s="708"/>
      <c r="H14" s="708"/>
      <c r="I14" s="708"/>
      <c r="J14" s="708"/>
      <c r="K14" s="711"/>
      <c r="L14" s="712"/>
      <c r="M14" s="713"/>
      <c r="N14" s="714"/>
      <c r="O14" s="49"/>
    </row>
    <row r="15" spans="1:15" s="28" customFormat="1" ht="24" customHeight="1">
      <c r="A15" s="707"/>
      <c r="B15" s="708"/>
      <c r="C15" s="708"/>
      <c r="D15" s="709"/>
      <c r="E15" s="710"/>
      <c r="F15" s="708"/>
      <c r="G15" s="708"/>
      <c r="H15" s="708"/>
      <c r="I15" s="708"/>
      <c r="J15" s="708"/>
      <c r="K15" s="711"/>
      <c r="L15" s="712"/>
      <c r="M15" s="713"/>
      <c r="N15" s="714"/>
      <c r="O15" s="50"/>
    </row>
    <row r="16" spans="1:15" s="28" customFormat="1" ht="24" customHeight="1">
      <c r="A16" s="46" t="s">
        <v>133</v>
      </c>
      <c r="B16" s="51"/>
      <c r="C16" s="51"/>
      <c r="D16" s="51"/>
      <c r="E16" s="51"/>
      <c r="F16" s="52"/>
      <c r="G16" s="53" t="s">
        <v>75</v>
      </c>
      <c r="H16" s="52"/>
      <c r="I16" s="52"/>
      <c r="J16" s="54"/>
      <c r="K16" s="55"/>
      <c r="L16" s="698"/>
      <c r="M16" s="699"/>
      <c r="N16" s="700"/>
      <c r="O16" s="56"/>
    </row>
    <row r="17" spans="1:15" s="28" customFormat="1" ht="24" customHeight="1">
      <c r="A17" s="46" t="s">
        <v>134</v>
      </c>
      <c r="B17" s="51"/>
      <c r="C17" s="51"/>
      <c r="D17" s="51"/>
      <c r="E17" s="51"/>
      <c r="F17" s="52"/>
      <c r="G17" s="52"/>
      <c r="H17" s="52"/>
      <c r="I17" s="52"/>
      <c r="J17" s="54"/>
      <c r="K17" s="55"/>
      <c r="L17" s="57"/>
      <c r="M17" s="58"/>
      <c r="N17" s="36"/>
      <c r="O17" s="56"/>
    </row>
    <row r="18" spans="1:15" s="28" customFormat="1" ht="24" customHeight="1">
      <c r="A18" s="59"/>
      <c r="B18" s="60"/>
      <c r="C18" s="60"/>
      <c r="D18" s="60"/>
      <c r="E18" s="60"/>
      <c r="F18" s="61"/>
      <c r="G18" s="62"/>
      <c r="H18" s="62"/>
      <c r="I18" s="62"/>
      <c r="J18" s="63"/>
      <c r="K18" s="64"/>
      <c r="L18" s="57"/>
      <c r="M18" s="58"/>
      <c r="N18" s="36"/>
      <c r="O18" s="56"/>
    </row>
    <row r="19" spans="1:15" s="28" customFormat="1" ht="24" customHeight="1">
      <c r="A19" s="59"/>
      <c r="B19" s="65"/>
      <c r="C19" s="65"/>
      <c r="D19" s="65"/>
      <c r="E19" s="65"/>
      <c r="F19" s="62"/>
      <c r="G19" s="62"/>
      <c r="H19" s="62"/>
      <c r="I19" s="62"/>
      <c r="J19" s="63"/>
      <c r="K19" s="64"/>
      <c r="L19" s="57"/>
      <c r="M19" s="58"/>
      <c r="N19" s="36"/>
      <c r="O19" s="56"/>
    </row>
    <row r="20" spans="1:15" s="28" customFormat="1" ht="24" customHeight="1">
      <c r="A20" s="59"/>
      <c r="B20" s="65"/>
      <c r="C20" s="65"/>
      <c r="D20" s="65"/>
      <c r="E20" s="65"/>
      <c r="F20" s="62"/>
      <c r="G20" s="62"/>
      <c r="H20" s="62"/>
      <c r="I20" s="62"/>
      <c r="J20" s="63"/>
      <c r="K20" s="64"/>
      <c r="L20" s="57"/>
      <c r="M20" s="58"/>
      <c r="N20" s="36"/>
      <c r="O20" s="56"/>
    </row>
    <row r="21" spans="1:15" s="28" customFormat="1" ht="24" customHeight="1">
      <c r="A21" s="66"/>
      <c r="B21" s="60"/>
      <c r="C21" s="60"/>
      <c r="D21" s="60"/>
      <c r="E21" s="60"/>
      <c r="F21" s="62"/>
      <c r="G21" s="62"/>
      <c r="H21" s="62"/>
      <c r="I21" s="62"/>
      <c r="J21" s="63"/>
      <c r="K21" s="64"/>
      <c r="L21" s="57"/>
      <c r="M21" s="58"/>
      <c r="N21" s="36"/>
      <c r="O21" s="56"/>
    </row>
    <row r="22" spans="1:15" s="28" customFormat="1" ht="24" customHeight="1">
      <c r="A22" s="66"/>
      <c r="B22" s="60"/>
      <c r="C22" s="60"/>
      <c r="D22" s="60"/>
      <c r="E22" s="60"/>
      <c r="F22" s="62"/>
      <c r="G22" s="62"/>
      <c r="H22" s="62"/>
      <c r="I22" s="62"/>
      <c r="J22" s="63"/>
      <c r="K22" s="64"/>
      <c r="L22" s="57"/>
      <c r="M22" s="58"/>
      <c r="N22" s="36"/>
      <c r="O22" s="56"/>
    </row>
    <row r="23" spans="1:15" s="28" customFormat="1" ht="24" customHeight="1">
      <c r="A23" s="66"/>
      <c r="B23" s="60"/>
      <c r="C23" s="60"/>
      <c r="D23" s="60"/>
      <c r="E23" s="60"/>
      <c r="F23" s="62"/>
      <c r="G23" s="62"/>
      <c r="H23" s="62"/>
      <c r="I23" s="62"/>
      <c r="J23" s="63"/>
      <c r="K23" s="64"/>
      <c r="L23" s="57"/>
      <c r="M23" s="58"/>
      <c r="N23" s="36"/>
      <c r="O23" s="56"/>
    </row>
    <row r="24" spans="1:15" s="28" customFormat="1" ht="24" customHeight="1">
      <c r="A24" s="67"/>
      <c r="B24" s="62"/>
      <c r="C24" s="62"/>
      <c r="D24" s="62"/>
      <c r="E24" s="62"/>
      <c r="F24" s="62"/>
      <c r="G24" s="62"/>
      <c r="H24" s="62"/>
      <c r="I24" s="62"/>
      <c r="J24" s="68"/>
      <c r="K24" s="69"/>
      <c r="L24" s="66"/>
      <c r="M24" s="70"/>
      <c r="N24" s="71"/>
      <c r="O24" s="50"/>
    </row>
    <row r="25" spans="1:15" s="28" customFormat="1" ht="24" customHeight="1">
      <c r="A25" s="67"/>
      <c r="B25" s="72"/>
      <c r="C25" s="72"/>
      <c r="D25" s="72"/>
      <c r="E25" s="72"/>
      <c r="F25" s="72"/>
      <c r="G25" s="72"/>
      <c r="H25" s="72"/>
      <c r="I25" s="72"/>
      <c r="J25" s="696"/>
      <c r="K25" s="697"/>
      <c r="L25" s="73"/>
      <c r="M25" s="74"/>
      <c r="N25" s="56"/>
      <c r="O25" s="56"/>
    </row>
    <row r="26" spans="1:15" s="28" customFormat="1" ht="24" customHeight="1">
      <c r="A26" s="66"/>
      <c r="B26" s="65"/>
      <c r="C26" s="65"/>
      <c r="D26" s="65"/>
      <c r="E26" s="65"/>
      <c r="F26" s="62"/>
      <c r="G26" s="62"/>
      <c r="H26" s="62"/>
      <c r="I26" s="62"/>
      <c r="J26" s="63"/>
      <c r="K26" s="64"/>
      <c r="L26" s="698"/>
      <c r="M26" s="699"/>
      <c r="N26" s="700"/>
      <c r="O26" s="56"/>
    </row>
    <row r="27" spans="1:15" s="28" customFormat="1" ht="24" customHeight="1" thickBot="1">
      <c r="A27" s="66"/>
      <c r="B27" s="60"/>
      <c r="C27" s="60"/>
      <c r="D27" s="60"/>
      <c r="E27" s="60"/>
      <c r="F27" s="62"/>
      <c r="G27" s="62"/>
      <c r="H27" s="62"/>
      <c r="I27" s="62"/>
      <c r="J27" s="63"/>
      <c r="K27" s="64"/>
      <c r="L27" s="701"/>
      <c r="M27" s="702"/>
      <c r="N27" s="703"/>
      <c r="O27" s="56"/>
    </row>
    <row r="28" spans="1:15" s="28" customFormat="1" ht="24" customHeight="1">
      <c r="A28" s="66"/>
      <c r="B28" s="65"/>
      <c r="C28" s="65"/>
      <c r="D28" s="65"/>
      <c r="E28" s="65"/>
      <c r="F28" s="62"/>
      <c r="G28" s="62"/>
      <c r="H28" s="62"/>
      <c r="I28" s="62"/>
      <c r="J28" s="63"/>
      <c r="K28" s="64"/>
      <c r="L28" s="704" t="s">
        <v>77</v>
      </c>
      <c r="M28" s="705"/>
      <c r="N28" s="706"/>
      <c r="O28" s="56"/>
    </row>
    <row r="29" spans="1:15" s="28" customFormat="1" ht="24" customHeight="1">
      <c r="A29" s="66"/>
      <c r="B29" s="60"/>
      <c r="C29" s="60"/>
      <c r="D29" s="60"/>
      <c r="E29" s="60"/>
      <c r="F29" s="62"/>
      <c r="G29" s="62"/>
      <c r="H29" s="62"/>
      <c r="I29" s="62"/>
      <c r="J29" s="63"/>
      <c r="K29" s="64"/>
      <c r="L29" s="693" t="s">
        <v>135</v>
      </c>
      <c r="M29" s="694"/>
      <c r="N29" s="695"/>
      <c r="O29" s="56"/>
    </row>
    <row r="30" spans="1:15" s="28" customFormat="1" ht="24" customHeight="1">
      <c r="A30" s="66"/>
      <c r="B30" s="75"/>
      <c r="C30" s="75"/>
      <c r="D30" s="75"/>
      <c r="E30" s="75"/>
      <c r="F30" s="62"/>
      <c r="G30" s="62"/>
      <c r="H30" s="62"/>
      <c r="I30" s="62"/>
      <c r="J30" s="63"/>
      <c r="K30" s="64"/>
      <c r="L30" s="683" t="s">
        <v>136</v>
      </c>
      <c r="M30" s="684"/>
      <c r="N30" s="685"/>
      <c r="O30" s="56"/>
    </row>
    <row r="31" spans="1:15" s="28" customFormat="1" ht="24" customHeight="1">
      <c r="A31" s="66"/>
      <c r="B31" s="75"/>
      <c r="C31" s="75"/>
      <c r="D31" s="75"/>
      <c r="E31" s="75"/>
      <c r="F31" s="62"/>
      <c r="G31" s="62"/>
      <c r="H31" s="62"/>
      <c r="I31" s="62"/>
      <c r="J31" s="63"/>
      <c r="K31" s="64"/>
      <c r="L31" s="683" t="s">
        <v>137</v>
      </c>
      <c r="M31" s="684"/>
      <c r="N31" s="685"/>
      <c r="O31" s="56"/>
    </row>
    <row r="32" spans="1:15" s="28" customFormat="1" ht="24" customHeight="1">
      <c r="A32" s="66"/>
      <c r="B32" s="75"/>
      <c r="C32" s="75"/>
      <c r="D32" s="75"/>
      <c r="E32" s="75"/>
      <c r="F32" s="62"/>
      <c r="G32" s="62"/>
      <c r="H32" s="62"/>
      <c r="I32" s="62"/>
      <c r="J32" s="63"/>
      <c r="K32" s="64"/>
      <c r="L32" s="683" t="s">
        <v>138</v>
      </c>
      <c r="M32" s="684"/>
      <c r="N32" s="685"/>
      <c r="O32" s="56"/>
    </row>
    <row r="33" spans="1:15" s="28" customFormat="1" ht="24" customHeight="1">
      <c r="A33" s="67"/>
      <c r="B33" s="62"/>
      <c r="C33" s="62"/>
      <c r="D33" s="62"/>
      <c r="E33" s="62"/>
      <c r="F33" s="62"/>
      <c r="G33" s="62"/>
      <c r="H33" s="62"/>
      <c r="I33" s="62"/>
      <c r="J33" s="68"/>
      <c r="K33" s="69"/>
      <c r="L33" s="683" t="s">
        <v>139</v>
      </c>
      <c r="M33" s="684"/>
      <c r="N33" s="685"/>
      <c r="O33" s="50"/>
    </row>
    <row r="34" spans="1:15" s="28" customFormat="1" ht="24" customHeight="1" thickBot="1">
      <c r="A34" s="76"/>
      <c r="B34" s="77"/>
      <c r="C34" s="77"/>
      <c r="D34" s="77"/>
      <c r="E34" s="77"/>
      <c r="F34" s="77"/>
      <c r="G34" s="77"/>
      <c r="H34" s="77"/>
      <c r="I34" s="77"/>
      <c r="J34" s="78"/>
      <c r="K34" s="79"/>
      <c r="L34" s="686" t="s">
        <v>140</v>
      </c>
      <c r="M34" s="687"/>
      <c r="N34" s="688"/>
      <c r="O34" s="80"/>
    </row>
    <row r="35" s="28" customFormat="1" ht="16.5" customHeight="1" hidden="1"/>
    <row r="36" spans="1:15" s="28" customFormat="1" ht="24" customHeight="1">
      <c r="A36" s="81" t="s">
        <v>141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5" s="28" customFormat="1" ht="46.5" customHeight="1" thickBot="1">
      <c r="A37" s="689" t="s">
        <v>217</v>
      </c>
      <c r="B37" s="690"/>
      <c r="C37" s="690"/>
      <c r="D37" s="690"/>
      <c r="E37" s="690"/>
      <c r="F37" s="690"/>
      <c r="G37" s="690"/>
      <c r="H37" s="690"/>
      <c r="I37" s="690"/>
      <c r="J37" s="690"/>
      <c r="K37" s="690"/>
      <c r="L37" s="690"/>
      <c r="M37" s="690"/>
      <c r="N37" s="690"/>
      <c r="O37" s="690"/>
    </row>
    <row r="38" spans="1:14" s="28" customFormat="1" ht="28.5" customHeight="1">
      <c r="A38" s="83" t="s">
        <v>98</v>
      </c>
      <c r="B38" s="22" t="s">
        <v>99</v>
      </c>
      <c r="C38" s="23">
        <f>C2</f>
        <v>112</v>
      </c>
      <c r="D38" s="24" t="s">
        <v>100</v>
      </c>
      <c r="E38" s="23">
        <f>E2</f>
        <v>3</v>
      </c>
      <c r="F38" s="24" t="s">
        <v>101</v>
      </c>
      <c r="G38" s="23">
        <f>G2</f>
        <v>14</v>
      </c>
      <c r="H38" s="24" t="s">
        <v>102</v>
      </c>
      <c r="I38" s="24" t="s">
        <v>103</v>
      </c>
      <c r="J38" s="24" t="str">
        <f>J2</f>
        <v>二</v>
      </c>
      <c r="K38" s="691" t="s">
        <v>182</v>
      </c>
      <c r="L38" s="691"/>
      <c r="M38" s="691" t="s">
        <v>142</v>
      </c>
      <c r="N38" s="692"/>
    </row>
    <row r="39" spans="1:14" s="28" customFormat="1" ht="28.5" customHeight="1">
      <c r="A39" s="746" t="s">
        <v>503</v>
      </c>
      <c r="B39" s="676" t="s">
        <v>212</v>
      </c>
      <c r="C39" s="676"/>
      <c r="D39" s="676" t="s">
        <v>144</v>
      </c>
      <c r="E39" s="676"/>
      <c r="F39" s="676"/>
      <c r="G39" s="676" t="s">
        <v>145</v>
      </c>
      <c r="H39" s="676"/>
      <c r="I39" s="676"/>
      <c r="J39" s="744" t="s">
        <v>224</v>
      </c>
      <c r="K39" s="744"/>
      <c r="L39" s="675" t="s">
        <v>147</v>
      </c>
      <c r="M39" s="677" t="s">
        <v>227</v>
      </c>
      <c r="N39" s="680" t="s">
        <v>148</v>
      </c>
    </row>
    <row r="40" spans="1:14" s="28" customFormat="1" ht="28.5" customHeight="1">
      <c r="A40" s="682"/>
      <c r="B40" s="676"/>
      <c r="C40" s="676"/>
      <c r="D40" s="676"/>
      <c r="E40" s="676"/>
      <c r="F40" s="676"/>
      <c r="G40" s="676"/>
      <c r="H40" s="676"/>
      <c r="I40" s="676"/>
      <c r="J40" s="745"/>
      <c r="K40" s="745"/>
      <c r="L40" s="676"/>
      <c r="M40" s="678"/>
      <c r="N40" s="681"/>
    </row>
    <row r="41" spans="1:14" s="28" customFormat="1" ht="28.5" customHeight="1">
      <c r="A41" s="665" t="s">
        <v>149</v>
      </c>
      <c r="B41" s="676"/>
      <c r="C41" s="676"/>
      <c r="D41" s="676"/>
      <c r="E41" s="676"/>
      <c r="F41" s="676"/>
      <c r="G41" s="676"/>
      <c r="H41" s="676"/>
      <c r="I41" s="676"/>
      <c r="J41" s="745"/>
      <c r="K41" s="745"/>
      <c r="L41" s="676"/>
      <c r="M41" s="678"/>
      <c r="N41" s="681"/>
    </row>
    <row r="42" spans="1:14" s="28" customFormat="1" ht="28.5" customHeight="1">
      <c r="A42" s="739"/>
      <c r="B42" s="676"/>
      <c r="C42" s="676"/>
      <c r="D42" s="676"/>
      <c r="E42" s="676"/>
      <c r="F42" s="676"/>
      <c r="G42" s="676"/>
      <c r="H42" s="676"/>
      <c r="I42" s="676"/>
      <c r="J42" s="745"/>
      <c r="K42" s="745"/>
      <c r="L42" s="676"/>
      <c r="M42" s="679"/>
      <c r="N42" s="681"/>
    </row>
    <row r="43" spans="1:14" s="28" customFormat="1" ht="24.75" customHeight="1">
      <c r="A43" s="106" t="s">
        <v>278</v>
      </c>
      <c r="B43" s="674"/>
      <c r="C43" s="674"/>
      <c r="D43" s="674"/>
      <c r="E43" s="674"/>
      <c r="F43" s="674"/>
      <c r="G43" s="674"/>
      <c r="H43" s="674"/>
      <c r="I43" s="674"/>
      <c r="J43" s="674"/>
      <c r="K43" s="674"/>
      <c r="L43" s="258"/>
      <c r="M43" s="258"/>
      <c r="N43" s="259"/>
    </row>
    <row r="44" spans="1:14" s="28" customFormat="1" ht="24.75" customHeight="1">
      <c r="A44" s="106" t="s">
        <v>279</v>
      </c>
      <c r="B44" s="674"/>
      <c r="C44" s="674"/>
      <c r="D44" s="674"/>
      <c r="E44" s="674"/>
      <c r="F44" s="674"/>
      <c r="G44" s="674"/>
      <c r="H44" s="674"/>
      <c r="I44" s="674"/>
      <c r="J44" s="674"/>
      <c r="K44" s="674"/>
      <c r="L44" s="258"/>
      <c r="M44" s="258"/>
      <c r="N44" s="259"/>
    </row>
    <row r="45" spans="1:14" s="28" customFormat="1" ht="24.75" customHeight="1">
      <c r="A45" s="279" t="s">
        <v>462</v>
      </c>
      <c r="B45" s="674"/>
      <c r="C45" s="674"/>
      <c r="D45" s="743"/>
      <c r="E45" s="674"/>
      <c r="F45" s="674"/>
      <c r="G45" s="674"/>
      <c r="H45" s="674"/>
      <c r="I45" s="674"/>
      <c r="J45" s="674"/>
      <c r="K45" s="674"/>
      <c r="L45" s="258"/>
      <c r="M45" s="258"/>
      <c r="N45" s="259"/>
    </row>
    <row r="46" spans="1:14" s="28" customFormat="1" ht="24.75" customHeight="1">
      <c r="A46" s="312" t="s">
        <v>490</v>
      </c>
      <c r="B46" s="674"/>
      <c r="C46" s="674"/>
      <c r="D46" s="674"/>
      <c r="E46" s="674"/>
      <c r="F46" s="674"/>
      <c r="G46" s="674"/>
      <c r="H46" s="674"/>
      <c r="I46" s="674"/>
      <c r="J46" s="674"/>
      <c r="K46" s="674"/>
      <c r="L46" s="258"/>
      <c r="M46" s="258"/>
      <c r="N46" s="259"/>
    </row>
    <row r="47" spans="1:14" s="28" customFormat="1" ht="24.75" customHeight="1">
      <c r="A47" s="272" t="s">
        <v>365</v>
      </c>
      <c r="B47" s="674"/>
      <c r="C47" s="674"/>
      <c r="D47" s="674"/>
      <c r="E47" s="674"/>
      <c r="F47" s="674"/>
      <c r="G47" s="674"/>
      <c r="H47" s="674"/>
      <c r="I47" s="674"/>
      <c r="J47" s="741"/>
      <c r="K47" s="742"/>
      <c r="L47" s="257"/>
      <c r="M47" s="274"/>
      <c r="N47" s="259"/>
    </row>
    <row r="48" spans="1:14" s="28" customFormat="1" ht="24.75" customHeight="1">
      <c r="A48" s="107" t="s">
        <v>329</v>
      </c>
      <c r="B48" s="674"/>
      <c r="C48" s="674"/>
      <c r="D48" s="674"/>
      <c r="E48" s="674"/>
      <c r="F48" s="674"/>
      <c r="G48" s="674"/>
      <c r="H48" s="674"/>
      <c r="I48" s="674"/>
      <c r="J48" s="674"/>
      <c r="K48" s="674"/>
      <c r="L48" s="258"/>
      <c r="M48" s="258"/>
      <c r="N48" s="259"/>
    </row>
    <row r="49" spans="1:14" ht="24.75" customHeight="1">
      <c r="A49" s="106" t="s">
        <v>409</v>
      </c>
      <c r="B49" s="674"/>
      <c r="C49" s="674"/>
      <c r="D49" s="674"/>
      <c r="E49" s="674"/>
      <c r="F49" s="674"/>
      <c r="G49" s="674"/>
      <c r="H49" s="674"/>
      <c r="I49" s="674"/>
      <c r="J49" s="741"/>
      <c r="K49" s="742"/>
      <c r="L49" s="257"/>
      <c r="M49" s="274"/>
      <c r="N49" s="259"/>
    </row>
    <row r="50" spans="1:14" s="28" customFormat="1" ht="24.75" customHeight="1">
      <c r="A50" s="276" t="s">
        <v>281</v>
      </c>
      <c r="B50" s="742"/>
      <c r="C50" s="742"/>
      <c r="D50" s="741"/>
      <c r="E50" s="742"/>
      <c r="F50" s="742"/>
      <c r="G50" s="674"/>
      <c r="H50" s="674"/>
      <c r="I50" s="674"/>
      <c r="J50" s="674"/>
      <c r="K50" s="674"/>
      <c r="L50" s="258"/>
      <c r="M50" s="258"/>
      <c r="N50" s="259"/>
    </row>
    <row r="51" spans="1:14" s="28" customFormat="1" ht="24.75" customHeight="1">
      <c r="A51" s="106" t="s">
        <v>220</v>
      </c>
      <c r="B51" s="674"/>
      <c r="C51" s="674"/>
      <c r="D51" s="674"/>
      <c r="E51" s="674"/>
      <c r="F51" s="674"/>
      <c r="G51" s="674"/>
      <c r="H51" s="674"/>
      <c r="I51" s="674"/>
      <c r="J51" s="674"/>
      <c r="K51" s="674"/>
      <c r="L51" s="258"/>
      <c r="M51" s="258"/>
      <c r="N51" s="259"/>
    </row>
    <row r="52" spans="1:14" s="28" customFormat="1" ht="24.75" customHeight="1">
      <c r="A52" s="246" t="s">
        <v>487</v>
      </c>
      <c r="B52" s="674"/>
      <c r="C52" s="674"/>
      <c r="D52" s="674"/>
      <c r="E52" s="674"/>
      <c r="F52" s="674"/>
      <c r="G52" s="674"/>
      <c r="H52" s="674"/>
      <c r="I52" s="674"/>
      <c r="J52" s="674"/>
      <c r="K52" s="674"/>
      <c r="L52" s="258"/>
      <c r="M52" s="258"/>
      <c r="N52" s="259"/>
    </row>
    <row r="53" spans="1:14" ht="24.75" customHeight="1">
      <c r="A53" s="248" t="s">
        <v>231</v>
      </c>
      <c r="B53" s="674"/>
      <c r="C53" s="674"/>
      <c r="D53" s="743"/>
      <c r="E53" s="674"/>
      <c r="F53" s="674"/>
      <c r="G53" s="674"/>
      <c r="H53" s="674"/>
      <c r="I53" s="674"/>
      <c r="J53" s="674"/>
      <c r="K53" s="674"/>
      <c r="L53" s="258"/>
      <c r="M53" s="258"/>
      <c r="N53" s="259"/>
    </row>
    <row r="54" spans="1:14" s="28" customFormat="1" ht="24.75" customHeight="1">
      <c r="A54" s="246" t="s">
        <v>28</v>
      </c>
      <c r="B54" s="674"/>
      <c r="C54" s="674"/>
      <c r="D54" s="674"/>
      <c r="E54" s="674"/>
      <c r="F54" s="674"/>
      <c r="G54" s="674"/>
      <c r="H54" s="674"/>
      <c r="I54" s="674"/>
      <c r="J54" s="674"/>
      <c r="K54" s="674"/>
      <c r="L54" s="258"/>
      <c r="M54" s="258"/>
      <c r="N54" s="259"/>
    </row>
    <row r="55" spans="1:14" s="28" customFormat="1" ht="24.75" customHeight="1">
      <c r="A55" s="246" t="s">
        <v>488</v>
      </c>
      <c r="B55" s="674"/>
      <c r="C55" s="674"/>
      <c r="D55" s="674"/>
      <c r="E55" s="674"/>
      <c r="F55" s="674"/>
      <c r="G55" s="674"/>
      <c r="H55" s="674"/>
      <c r="I55" s="674"/>
      <c r="J55" s="741"/>
      <c r="K55" s="742"/>
      <c r="L55" s="257"/>
      <c r="M55" s="274"/>
      <c r="N55" s="259"/>
    </row>
    <row r="56" spans="1:14" s="28" customFormat="1" ht="24.75" customHeight="1">
      <c r="A56" s="248" t="s">
        <v>502</v>
      </c>
      <c r="B56" s="674"/>
      <c r="C56" s="674"/>
      <c r="D56" s="674"/>
      <c r="E56" s="674"/>
      <c r="F56" s="674"/>
      <c r="G56" s="674"/>
      <c r="H56" s="674"/>
      <c r="I56" s="674"/>
      <c r="J56" s="674"/>
      <c r="K56" s="674"/>
      <c r="L56" s="258"/>
      <c r="M56" s="258"/>
      <c r="N56" s="259"/>
    </row>
    <row r="57" spans="1:14" s="28" customFormat="1" ht="24.75" customHeight="1">
      <c r="A57" s="277"/>
      <c r="B57" s="674"/>
      <c r="C57" s="674"/>
      <c r="D57" s="674"/>
      <c r="E57" s="674"/>
      <c r="F57" s="674"/>
      <c r="G57" s="674"/>
      <c r="H57" s="674"/>
      <c r="I57" s="674"/>
      <c r="J57" s="674"/>
      <c r="K57" s="674"/>
      <c r="L57" s="258"/>
      <c r="M57" s="258"/>
      <c r="N57" s="259"/>
    </row>
    <row r="58" spans="1:14" s="28" customFormat="1" ht="24.75" customHeight="1">
      <c r="A58" s="277"/>
      <c r="B58" s="674"/>
      <c r="C58" s="674"/>
      <c r="D58" s="674"/>
      <c r="E58" s="674"/>
      <c r="F58" s="674"/>
      <c r="G58" s="674"/>
      <c r="H58" s="674"/>
      <c r="I58" s="674"/>
      <c r="J58" s="674"/>
      <c r="K58" s="674"/>
      <c r="L58" s="258"/>
      <c r="M58" s="258"/>
      <c r="N58" s="259"/>
    </row>
    <row r="59" spans="1:14" s="28" customFormat="1" ht="24.75" customHeight="1">
      <c r="A59" s="277"/>
      <c r="B59" s="674"/>
      <c r="C59" s="674"/>
      <c r="D59" s="674"/>
      <c r="E59" s="674"/>
      <c r="F59" s="674"/>
      <c r="G59" s="674"/>
      <c r="H59" s="674"/>
      <c r="I59" s="674"/>
      <c r="J59" s="674"/>
      <c r="K59" s="674"/>
      <c r="L59" s="258"/>
      <c r="M59" s="258"/>
      <c r="N59" s="259"/>
    </row>
    <row r="60" spans="1:14" ht="24.75" customHeight="1">
      <c r="A60" s="247"/>
      <c r="B60" s="740"/>
      <c r="C60" s="674"/>
      <c r="D60" s="674"/>
      <c r="E60" s="674"/>
      <c r="F60" s="674"/>
      <c r="G60" s="674"/>
      <c r="H60" s="674"/>
      <c r="I60" s="674"/>
      <c r="J60" s="674"/>
      <c r="K60" s="674"/>
      <c r="L60" s="258"/>
      <c r="M60" s="258"/>
      <c r="N60" s="259"/>
    </row>
    <row r="61" spans="1:14" ht="24.75" customHeight="1">
      <c r="A61" s="188"/>
      <c r="B61" s="740"/>
      <c r="C61" s="674"/>
      <c r="D61" s="674"/>
      <c r="E61" s="674"/>
      <c r="F61" s="674"/>
      <c r="G61" s="674"/>
      <c r="H61" s="674"/>
      <c r="I61" s="674"/>
      <c r="J61" s="674"/>
      <c r="K61" s="674"/>
      <c r="L61" s="258"/>
      <c r="M61" s="258"/>
      <c r="N61" s="259"/>
    </row>
    <row r="62" spans="1:14" ht="24.75" customHeight="1">
      <c r="A62" s="188"/>
      <c r="B62" s="740"/>
      <c r="C62" s="674"/>
      <c r="D62" s="674"/>
      <c r="E62" s="674"/>
      <c r="F62" s="674"/>
      <c r="G62" s="674"/>
      <c r="H62" s="674"/>
      <c r="I62" s="674"/>
      <c r="J62" s="674"/>
      <c r="K62" s="674"/>
      <c r="L62" s="258"/>
      <c r="M62" s="258"/>
      <c r="N62" s="259"/>
    </row>
    <row r="63" spans="1:14" ht="28.5" customHeight="1">
      <c r="A63" s="739" t="s">
        <v>94</v>
      </c>
      <c r="B63" s="668" t="s">
        <v>150</v>
      </c>
      <c r="C63" s="668"/>
      <c r="D63" s="668"/>
      <c r="E63" s="668"/>
      <c r="F63" s="668"/>
      <c r="G63" s="668"/>
      <c r="H63" s="668"/>
      <c r="I63" s="668"/>
      <c r="J63" s="668"/>
      <c r="K63" s="668"/>
      <c r="L63" s="668"/>
      <c r="M63" s="668"/>
      <c r="N63" s="669"/>
    </row>
    <row r="64" spans="1:14" ht="28.5" customHeight="1">
      <c r="A64" s="666"/>
      <c r="B64" s="670" t="s">
        <v>151</v>
      </c>
      <c r="C64" s="670"/>
      <c r="D64" s="670"/>
      <c r="E64" s="670"/>
      <c r="F64" s="670"/>
      <c r="G64" s="670"/>
      <c r="H64" s="670"/>
      <c r="I64" s="670"/>
      <c r="J64" s="670"/>
      <c r="K64" s="670"/>
      <c r="L64" s="670"/>
      <c r="M64" s="670"/>
      <c r="N64" s="671"/>
    </row>
    <row r="65" spans="1:14" ht="28.5" customHeight="1" thickBot="1">
      <c r="A65" s="667"/>
      <c r="B65" s="672" t="s">
        <v>152</v>
      </c>
      <c r="C65" s="672"/>
      <c r="D65" s="672"/>
      <c r="E65" s="672"/>
      <c r="F65" s="672"/>
      <c r="G65" s="672"/>
      <c r="H65" s="672"/>
      <c r="I65" s="672"/>
      <c r="J65" s="672"/>
      <c r="K65" s="672"/>
      <c r="L65" s="672"/>
      <c r="M65" s="672"/>
      <c r="N65" s="673"/>
    </row>
    <row r="66" spans="1:15" s="28" customFormat="1" ht="24" customHeight="1">
      <c r="A66" s="81" t="s">
        <v>141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</sheetData>
  <sheetProtection/>
  <mergeCells count="145">
    <mergeCell ref="B4:K4"/>
    <mergeCell ref="B5:C5"/>
    <mergeCell ref="D5:F5"/>
    <mergeCell ref="G5:I5"/>
    <mergeCell ref="J5:K5"/>
    <mergeCell ref="A1:O1"/>
    <mergeCell ref="L2:N2"/>
    <mergeCell ref="B3:D3"/>
    <mergeCell ref="E3:F3"/>
    <mergeCell ref="B7:C7"/>
    <mergeCell ref="D7:F7"/>
    <mergeCell ref="G7:I7"/>
    <mergeCell ref="J7:K7"/>
    <mergeCell ref="B6:C6"/>
    <mergeCell ref="D6:F6"/>
    <mergeCell ref="G6:I6"/>
    <mergeCell ref="J6:K6"/>
    <mergeCell ref="L8:N8"/>
    <mergeCell ref="B9:C9"/>
    <mergeCell ref="D9:F9"/>
    <mergeCell ref="G9:I9"/>
    <mergeCell ref="J9:K9"/>
    <mergeCell ref="L9:N9"/>
    <mergeCell ref="B8:C8"/>
    <mergeCell ref="D8:F8"/>
    <mergeCell ref="G8:I8"/>
    <mergeCell ref="J8:K8"/>
    <mergeCell ref="L13:N13"/>
    <mergeCell ref="A14:D14"/>
    <mergeCell ref="E14:K14"/>
    <mergeCell ref="L14:N14"/>
    <mergeCell ref="A10:K10"/>
    <mergeCell ref="L10:N10"/>
    <mergeCell ref="L11:N11"/>
    <mergeCell ref="L12:N12"/>
    <mergeCell ref="J25:K25"/>
    <mergeCell ref="L26:N26"/>
    <mergeCell ref="L27:N27"/>
    <mergeCell ref="L28:N28"/>
    <mergeCell ref="A15:D15"/>
    <mergeCell ref="E15:K15"/>
    <mergeCell ref="L15:N15"/>
    <mergeCell ref="L16:N16"/>
    <mergeCell ref="L33:N33"/>
    <mergeCell ref="L34:N34"/>
    <mergeCell ref="A37:O37"/>
    <mergeCell ref="K38:L38"/>
    <mergeCell ref="M38:N38"/>
    <mergeCell ref="L29:N29"/>
    <mergeCell ref="L30:N30"/>
    <mergeCell ref="L31:N31"/>
    <mergeCell ref="L32:N32"/>
    <mergeCell ref="M39:M42"/>
    <mergeCell ref="N39:N42"/>
    <mergeCell ref="A39:A40"/>
    <mergeCell ref="B39:C42"/>
    <mergeCell ref="D39:F42"/>
    <mergeCell ref="G39:I42"/>
    <mergeCell ref="A41:A42"/>
    <mergeCell ref="B43:C43"/>
    <mergeCell ref="D43:F43"/>
    <mergeCell ref="G43:I43"/>
    <mergeCell ref="J43:K43"/>
    <mergeCell ref="J39:K42"/>
    <mergeCell ref="L39:L42"/>
    <mergeCell ref="B45:C45"/>
    <mergeCell ref="D45:F45"/>
    <mergeCell ref="G45:I45"/>
    <mergeCell ref="J45:K45"/>
    <mergeCell ref="B44:C44"/>
    <mergeCell ref="D44:F44"/>
    <mergeCell ref="G44:I44"/>
    <mergeCell ref="J44:K44"/>
    <mergeCell ref="B47:C47"/>
    <mergeCell ref="D47:F47"/>
    <mergeCell ref="G47:I47"/>
    <mergeCell ref="J47:K47"/>
    <mergeCell ref="B46:C46"/>
    <mergeCell ref="D46:F46"/>
    <mergeCell ref="G46:I46"/>
    <mergeCell ref="J46:K46"/>
    <mergeCell ref="B49:C49"/>
    <mergeCell ref="D49:F49"/>
    <mergeCell ref="G49:I49"/>
    <mergeCell ref="J49:K49"/>
    <mergeCell ref="B48:C48"/>
    <mergeCell ref="D48:F48"/>
    <mergeCell ref="G48:I48"/>
    <mergeCell ref="J48:K48"/>
    <mergeCell ref="B51:C51"/>
    <mergeCell ref="D51:F51"/>
    <mergeCell ref="G51:I51"/>
    <mergeCell ref="J51:K51"/>
    <mergeCell ref="B50:C50"/>
    <mergeCell ref="D50:F50"/>
    <mergeCell ref="G50:I50"/>
    <mergeCell ref="J50:K50"/>
    <mergeCell ref="B53:C53"/>
    <mergeCell ref="D53:F53"/>
    <mergeCell ref="G53:I53"/>
    <mergeCell ref="J53:K53"/>
    <mergeCell ref="B52:C52"/>
    <mergeCell ref="D52:F52"/>
    <mergeCell ref="G52:I52"/>
    <mergeCell ref="J52:K52"/>
    <mergeCell ref="B55:C55"/>
    <mergeCell ref="D55:F55"/>
    <mergeCell ref="G55:I55"/>
    <mergeCell ref="J55:K55"/>
    <mergeCell ref="B54:C54"/>
    <mergeCell ref="D54:F54"/>
    <mergeCell ref="G54:I54"/>
    <mergeCell ref="J54:K54"/>
    <mergeCell ref="B57:C57"/>
    <mergeCell ref="D57:F57"/>
    <mergeCell ref="G57:I57"/>
    <mergeCell ref="J57:K57"/>
    <mergeCell ref="B56:C56"/>
    <mergeCell ref="D56:F56"/>
    <mergeCell ref="G56:I56"/>
    <mergeCell ref="J56:K56"/>
    <mergeCell ref="B59:C59"/>
    <mergeCell ref="D59:F59"/>
    <mergeCell ref="G59:I59"/>
    <mergeCell ref="J59:K59"/>
    <mergeCell ref="B58:C58"/>
    <mergeCell ref="D58:F58"/>
    <mergeCell ref="G58:I58"/>
    <mergeCell ref="J58:K58"/>
    <mergeCell ref="B60:C60"/>
    <mergeCell ref="D60:F60"/>
    <mergeCell ref="G60:I60"/>
    <mergeCell ref="J60:K60"/>
    <mergeCell ref="B61:C61"/>
    <mergeCell ref="D61:F61"/>
    <mergeCell ref="G61:I61"/>
    <mergeCell ref="J61:K61"/>
    <mergeCell ref="A63:A65"/>
    <mergeCell ref="B63:N63"/>
    <mergeCell ref="B64:N64"/>
    <mergeCell ref="B65:N65"/>
    <mergeCell ref="B62:C62"/>
    <mergeCell ref="D62:F62"/>
    <mergeCell ref="G62:I62"/>
    <mergeCell ref="J62:K62"/>
  </mergeCells>
  <printOptions/>
  <pageMargins left="0.2" right="0.16" top="0.24" bottom="0.17" header="0.5" footer="0.21"/>
  <pageSetup horizontalDpi="600" verticalDpi="600" orientation="portrait" paperSize="9" scale="99" r:id="rId3"/>
  <rowBreaks count="1" manualBreakCount="1">
    <brk id="36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5"/>
  <sheetViews>
    <sheetView view="pageBreakPreview" zoomScale="60" zoomScalePageLayoutView="0" workbookViewId="0" topLeftCell="A1">
      <selection activeCell="A9" sqref="A9"/>
    </sheetView>
  </sheetViews>
  <sheetFormatPr defaultColWidth="9.00390625" defaultRowHeight="16.5"/>
  <cols>
    <col min="1" max="1" width="14.125" style="20" customWidth="1"/>
    <col min="2" max="2" width="5.875" style="20" customWidth="1"/>
    <col min="3" max="3" width="6.25390625" style="20" customWidth="1"/>
    <col min="4" max="4" width="4.00390625" style="20" customWidth="1"/>
    <col min="5" max="5" width="4.25390625" style="20" customWidth="1"/>
    <col min="6" max="6" width="4.375" style="20" customWidth="1"/>
    <col min="7" max="8" width="4.00390625" style="20" customWidth="1"/>
    <col min="9" max="9" width="5.875" style="20" customWidth="1"/>
    <col min="10" max="10" width="3.125" style="20" customWidth="1"/>
    <col min="11" max="11" width="9.00390625" style="20" customWidth="1"/>
    <col min="12" max="12" width="11.50390625" style="20" customWidth="1"/>
    <col min="13" max="13" width="11.125" style="20" customWidth="1"/>
    <col min="14" max="14" width="11.75390625" style="20" customWidth="1"/>
    <col min="15" max="15" width="0.12890625" style="20" hidden="1" customWidth="1"/>
    <col min="16" max="16384" width="9.00390625" style="20" customWidth="1"/>
  </cols>
  <sheetData>
    <row r="1" spans="1:15" ht="33.75" customHeight="1" thickBot="1">
      <c r="A1" s="689" t="s">
        <v>215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</row>
    <row r="2" spans="1:16" s="28" customFormat="1" ht="24" customHeight="1">
      <c r="A2" s="21" t="s">
        <v>98</v>
      </c>
      <c r="B2" s="22" t="s">
        <v>99</v>
      </c>
      <c r="C2" s="23">
        <f>'3二日誌'!C2</f>
        <v>112</v>
      </c>
      <c r="D2" s="24" t="s">
        <v>100</v>
      </c>
      <c r="E2" s="23">
        <f>'3二日誌'!E2</f>
        <v>3</v>
      </c>
      <c r="F2" s="24" t="s">
        <v>101</v>
      </c>
      <c r="G2" s="23">
        <f>'3二日誌'!G2+1</f>
        <v>15</v>
      </c>
      <c r="H2" s="24" t="s">
        <v>102</v>
      </c>
      <c r="I2" s="24" t="s">
        <v>103</v>
      </c>
      <c r="J2" s="24" t="s">
        <v>153</v>
      </c>
      <c r="K2" s="25" t="s">
        <v>154</v>
      </c>
      <c r="L2" s="704" t="s">
        <v>106</v>
      </c>
      <c r="M2" s="705"/>
      <c r="N2" s="706"/>
      <c r="O2" s="26"/>
      <c r="P2" s="27"/>
    </row>
    <row r="3" spans="1:15" s="28" customFormat="1" ht="24" customHeight="1" thickBot="1">
      <c r="A3" s="29" t="s">
        <v>107</v>
      </c>
      <c r="B3" s="737" t="s">
        <v>108</v>
      </c>
      <c r="C3" s="694"/>
      <c r="D3" s="694"/>
      <c r="E3" s="738">
        <f>'3二日誌'!E3:F3</f>
        <v>1450</v>
      </c>
      <c r="F3" s="738"/>
      <c r="G3" s="30" t="s">
        <v>109</v>
      </c>
      <c r="H3" s="31"/>
      <c r="I3" s="31"/>
      <c r="J3" s="31"/>
      <c r="K3" s="32"/>
      <c r="L3" s="33" t="s">
        <v>110</v>
      </c>
      <c r="M3" s="34" t="s">
        <v>111</v>
      </c>
      <c r="N3" s="35"/>
      <c r="O3" s="36"/>
    </row>
    <row r="4" spans="1:15" s="28" customFormat="1" ht="24" customHeight="1">
      <c r="A4" s="102" t="str">
        <f>'3月總表'!C16</f>
        <v>滑蛋栗米粥</v>
      </c>
      <c r="B4" s="732" t="s">
        <v>112</v>
      </c>
      <c r="C4" s="733"/>
      <c r="D4" s="733"/>
      <c r="E4" s="733"/>
      <c r="F4" s="733"/>
      <c r="G4" s="733"/>
      <c r="H4" s="733"/>
      <c r="I4" s="733"/>
      <c r="J4" s="733"/>
      <c r="K4" s="734"/>
      <c r="L4" s="88" t="s">
        <v>113</v>
      </c>
      <c r="M4" s="34" t="s">
        <v>114</v>
      </c>
      <c r="N4" s="35"/>
      <c r="O4" s="36"/>
    </row>
    <row r="5" spans="1:15" s="28" customFormat="1" ht="24" customHeight="1">
      <c r="A5" s="38" t="str">
        <f>'3月總表'!C17</f>
        <v>肉骨茶排骨(加菜)</v>
      </c>
      <c r="B5" s="729" t="s">
        <v>282</v>
      </c>
      <c r="C5" s="727"/>
      <c r="D5" s="735" t="s">
        <v>115</v>
      </c>
      <c r="E5" s="736"/>
      <c r="F5" s="736"/>
      <c r="G5" s="729" t="s">
        <v>116</v>
      </c>
      <c r="H5" s="727"/>
      <c r="I5" s="727"/>
      <c r="J5" s="729" t="s">
        <v>117</v>
      </c>
      <c r="K5" s="728"/>
      <c r="L5" s="88" t="s">
        <v>118</v>
      </c>
      <c r="M5" s="34" t="s">
        <v>119</v>
      </c>
      <c r="N5" s="35"/>
      <c r="O5" s="36"/>
    </row>
    <row r="6" spans="1:15" s="28" customFormat="1" ht="24" customHeight="1">
      <c r="A6" s="38" t="str">
        <f>'3月總表'!C18</f>
        <v>清炒蔬菜</v>
      </c>
      <c r="B6" s="727">
        <f>'第三周'!Q31</f>
        <v>4</v>
      </c>
      <c r="C6" s="727"/>
      <c r="D6" s="727">
        <f>'第三周'!Q32</f>
        <v>1.7</v>
      </c>
      <c r="E6" s="727"/>
      <c r="F6" s="727"/>
      <c r="G6" s="727">
        <f>'第三周'!Q33</f>
        <v>1.2</v>
      </c>
      <c r="H6" s="727"/>
      <c r="I6" s="727"/>
      <c r="J6" s="727">
        <f>'第三周'!Q34</f>
        <v>3</v>
      </c>
      <c r="K6" s="728"/>
      <c r="L6" s="88" t="s">
        <v>120</v>
      </c>
      <c r="M6" s="34" t="s">
        <v>121</v>
      </c>
      <c r="N6" s="35"/>
      <c r="O6" s="36"/>
    </row>
    <row r="7" spans="1:15" s="28" customFormat="1" ht="24" customHeight="1">
      <c r="A7" s="38" t="str">
        <f>'3月總表'!C19</f>
        <v>燒賣*2</v>
      </c>
      <c r="B7" s="729" t="s">
        <v>61</v>
      </c>
      <c r="C7" s="727"/>
      <c r="D7" s="729" t="s">
        <v>123</v>
      </c>
      <c r="E7" s="727"/>
      <c r="F7" s="727"/>
      <c r="G7" s="729" t="s">
        <v>124</v>
      </c>
      <c r="H7" s="727"/>
      <c r="I7" s="727"/>
      <c r="J7" s="730" t="s">
        <v>64</v>
      </c>
      <c r="K7" s="731"/>
      <c r="L7" s="88" t="s">
        <v>125</v>
      </c>
      <c r="M7" s="39" t="s">
        <v>126</v>
      </c>
      <c r="N7" s="40"/>
      <c r="O7" s="36"/>
    </row>
    <row r="8" spans="1:15" s="28" customFormat="1" ht="24" customHeight="1">
      <c r="A8" s="103" t="s">
        <v>504</v>
      </c>
      <c r="B8" s="727"/>
      <c r="C8" s="727"/>
      <c r="D8" s="727">
        <f>'第三周'!Q35</f>
        <v>0.5</v>
      </c>
      <c r="E8" s="727"/>
      <c r="F8" s="727"/>
      <c r="G8" s="727"/>
      <c r="H8" s="727"/>
      <c r="I8" s="727"/>
      <c r="J8" s="727">
        <f>'第三周'!Q36</f>
        <v>602.5</v>
      </c>
      <c r="K8" s="728"/>
      <c r="L8" s="684"/>
      <c r="M8" s="684"/>
      <c r="N8" s="685"/>
      <c r="O8" s="36"/>
    </row>
    <row r="9" spans="1:15" s="28" customFormat="1" ht="24" customHeight="1" thickBot="1">
      <c r="A9" s="90"/>
      <c r="B9" s="723"/>
      <c r="C9" s="723"/>
      <c r="D9" s="723"/>
      <c r="E9" s="723"/>
      <c r="F9" s="723"/>
      <c r="G9" s="723"/>
      <c r="H9" s="723"/>
      <c r="I9" s="723"/>
      <c r="J9" s="723"/>
      <c r="K9" s="724"/>
      <c r="L9" s="725"/>
      <c r="M9" s="725"/>
      <c r="N9" s="726"/>
      <c r="O9" s="42"/>
    </row>
    <row r="10" spans="1:15" s="28" customFormat="1" ht="24" customHeight="1">
      <c r="A10" s="717" t="s">
        <v>127</v>
      </c>
      <c r="B10" s="718"/>
      <c r="C10" s="718"/>
      <c r="D10" s="718"/>
      <c r="E10" s="718"/>
      <c r="F10" s="718"/>
      <c r="G10" s="718"/>
      <c r="H10" s="718"/>
      <c r="I10" s="718"/>
      <c r="J10" s="718"/>
      <c r="K10" s="719"/>
      <c r="L10" s="704" t="s">
        <v>128</v>
      </c>
      <c r="M10" s="705"/>
      <c r="N10" s="706"/>
      <c r="O10" s="36"/>
    </row>
    <row r="11" spans="1:15" s="28" customFormat="1" ht="24" customHeight="1">
      <c r="A11" s="43" t="s">
        <v>129</v>
      </c>
      <c r="B11" s="44"/>
      <c r="C11" s="44"/>
      <c r="D11" s="44"/>
      <c r="E11" s="44"/>
      <c r="F11" s="44"/>
      <c r="G11" s="44"/>
      <c r="H11" s="44"/>
      <c r="I11" s="44"/>
      <c r="J11" s="44"/>
      <c r="K11" s="45"/>
      <c r="L11" s="720"/>
      <c r="M11" s="721"/>
      <c r="N11" s="722"/>
      <c r="O11" s="36"/>
    </row>
    <row r="12" spans="1:15" s="28" customFormat="1" ht="24" customHeight="1">
      <c r="A12" s="46" t="s">
        <v>130</v>
      </c>
      <c r="B12" s="47"/>
      <c r="C12" s="47"/>
      <c r="D12" s="47"/>
      <c r="E12" s="47"/>
      <c r="F12" s="47"/>
      <c r="G12" s="47"/>
      <c r="H12" s="47"/>
      <c r="I12" s="47"/>
      <c r="J12" s="47"/>
      <c r="K12" s="48"/>
      <c r="L12" s="712"/>
      <c r="M12" s="713"/>
      <c r="N12" s="714"/>
      <c r="O12" s="36"/>
    </row>
    <row r="13" spans="1:15" s="28" customFormat="1" ht="24" customHeight="1">
      <c r="A13" s="46" t="s">
        <v>131</v>
      </c>
      <c r="B13" s="47"/>
      <c r="C13" s="47"/>
      <c r="D13" s="47"/>
      <c r="E13" s="47"/>
      <c r="F13" s="47"/>
      <c r="G13" s="47"/>
      <c r="H13" s="47"/>
      <c r="I13" s="47"/>
      <c r="J13" s="47"/>
      <c r="K13" s="48"/>
      <c r="L13" s="712"/>
      <c r="M13" s="713"/>
      <c r="N13" s="714"/>
      <c r="O13" s="36"/>
    </row>
    <row r="14" spans="1:15" s="28" customFormat="1" ht="24" customHeight="1">
      <c r="A14" s="715" t="s">
        <v>132</v>
      </c>
      <c r="B14" s="708"/>
      <c r="C14" s="708"/>
      <c r="D14" s="709"/>
      <c r="E14" s="716" t="s">
        <v>73</v>
      </c>
      <c r="F14" s="708"/>
      <c r="G14" s="708"/>
      <c r="H14" s="708"/>
      <c r="I14" s="708"/>
      <c r="J14" s="708"/>
      <c r="K14" s="711"/>
      <c r="L14" s="712"/>
      <c r="M14" s="713"/>
      <c r="N14" s="714"/>
      <c r="O14" s="49"/>
    </row>
    <row r="15" spans="1:15" s="28" customFormat="1" ht="24" customHeight="1">
      <c r="A15" s="707"/>
      <c r="B15" s="708"/>
      <c r="C15" s="708"/>
      <c r="D15" s="709"/>
      <c r="E15" s="710"/>
      <c r="F15" s="708"/>
      <c r="G15" s="708"/>
      <c r="H15" s="708"/>
      <c r="I15" s="708"/>
      <c r="J15" s="708"/>
      <c r="K15" s="711"/>
      <c r="L15" s="712"/>
      <c r="M15" s="713"/>
      <c r="N15" s="714"/>
      <c r="O15" s="50"/>
    </row>
    <row r="16" spans="1:15" s="28" customFormat="1" ht="24" customHeight="1">
      <c r="A16" s="46" t="s">
        <v>133</v>
      </c>
      <c r="B16" s="51"/>
      <c r="C16" s="51"/>
      <c r="D16" s="51"/>
      <c r="E16" s="51"/>
      <c r="F16" s="52"/>
      <c r="G16" s="53" t="s">
        <v>75</v>
      </c>
      <c r="H16" s="52"/>
      <c r="I16" s="52"/>
      <c r="J16" s="54"/>
      <c r="K16" s="55"/>
      <c r="L16" s="698"/>
      <c r="M16" s="699"/>
      <c r="N16" s="700"/>
      <c r="O16" s="56"/>
    </row>
    <row r="17" spans="1:15" s="28" customFormat="1" ht="24" customHeight="1">
      <c r="A17" s="46" t="s">
        <v>134</v>
      </c>
      <c r="B17" s="51"/>
      <c r="C17" s="51"/>
      <c r="D17" s="51"/>
      <c r="E17" s="51"/>
      <c r="F17" s="52"/>
      <c r="G17" s="52"/>
      <c r="H17" s="52"/>
      <c r="I17" s="52"/>
      <c r="J17" s="54"/>
      <c r="K17" s="55"/>
      <c r="L17" s="57"/>
      <c r="M17" s="58"/>
      <c r="N17" s="36"/>
      <c r="O17" s="56"/>
    </row>
    <row r="18" spans="1:15" s="28" customFormat="1" ht="24" customHeight="1">
      <c r="A18" s="59"/>
      <c r="B18" s="60"/>
      <c r="C18" s="60"/>
      <c r="D18" s="60"/>
      <c r="E18" s="60"/>
      <c r="F18" s="61"/>
      <c r="G18" s="62"/>
      <c r="H18" s="62"/>
      <c r="I18" s="62"/>
      <c r="J18" s="63"/>
      <c r="K18" s="64"/>
      <c r="L18" s="57"/>
      <c r="M18" s="58"/>
      <c r="N18" s="36"/>
      <c r="O18" s="56"/>
    </row>
    <row r="19" spans="1:15" s="28" customFormat="1" ht="24" customHeight="1">
      <c r="A19" s="59"/>
      <c r="B19" s="65"/>
      <c r="C19" s="65"/>
      <c r="D19" s="65"/>
      <c r="E19" s="65"/>
      <c r="F19" s="62"/>
      <c r="G19" s="62"/>
      <c r="H19" s="62"/>
      <c r="I19" s="62"/>
      <c r="J19" s="63"/>
      <c r="K19" s="64"/>
      <c r="L19" s="57"/>
      <c r="M19" s="58"/>
      <c r="N19" s="36"/>
      <c r="O19" s="56"/>
    </row>
    <row r="20" spans="1:15" s="28" customFormat="1" ht="24" customHeight="1">
      <c r="A20" s="59"/>
      <c r="B20" s="65"/>
      <c r="C20" s="65"/>
      <c r="D20" s="65"/>
      <c r="E20" s="65"/>
      <c r="F20" s="62"/>
      <c r="G20" s="62"/>
      <c r="H20" s="62"/>
      <c r="I20" s="62"/>
      <c r="J20" s="63"/>
      <c r="K20" s="64"/>
      <c r="L20" s="57"/>
      <c r="M20" s="58"/>
      <c r="N20" s="36"/>
      <c r="O20" s="56"/>
    </row>
    <row r="21" spans="1:15" s="28" customFormat="1" ht="24" customHeight="1">
      <c r="A21" s="66"/>
      <c r="B21" s="60"/>
      <c r="C21" s="60"/>
      <c r="D21" s="60"/>
      <c r="E21" s="60"/>
      <c r="F21" s="62"/>
      <c r="G21" s="62"/>
      <c r="H21" s="62"/>
      <c r="I21" s="62"/>
      <c r="J21" s="63"/>
      <c r="K21" s="64"/>
      <c r="L21" s="57"/>
      <c r="M21" s="58"/>
      <c r="N21" s="36"/>
      <c r="O21" s="56"/>
    </row>
    <row r="22" spans="1:15" s="28" customFormat="1" ht="24" customHeight="1">
      <c r="A22" s="66"/>
      <c r="B22" s="60"/>
      <c r="C22" s="60"/>
      <c r="D22" s="60"/>
      <c r="E22" s="60"/>
      <c r="F22" s="62"/>
      <c r="G22" s="62"/>
      <c r="H22" s="62"/>
      <c r="I22" s="62"/>
      <c r="J22" s="63"/>
      <c r="K22" s="64"/>
      <c r="L22" s="57"/>
      <c r="M22" s="58"/>
      <c r="N22" s="36"/>
      <c r="O22" s="56"/>
    </row>
    <row r="23" spans="1:15" s="28" customFormat="1" ht="24" customHeight="1">
      <c r="A23" s="66"/>
      <c r="B23" s="60"/>
      <c r="C23" s="60"/>
      <c r="D23" s="60"/>
      <c r="E23" s="60"/>
      <c r="F23" s="62"/>
      <c r="G23" s="62"/>
      <c r="H23" s="62" t="s">
        <v>155</v>
      </c>
      <c r="I23" s="62"/>
      <c r="J23" s="63"/>
      <c r="K23" s="64"/>
      <c r="L23" s="57"/>
      <c r="M23" s="58"/>
      <c r="N23" s="36"/>
      <c r="O23" s="56"/>
    </row>
    <row r="24" spans="1:15" s="28" customFormat="1" ht="24" customHeight="1">
      <c r="A24" s="67"/>
      <c r="B24" s="62"/>
      <c r="C24" s="62"/>
      <c r="D24" s="62"/>
      <c r="E24" s="62"/>
      <c r="F24" s="62"/>
      <c r="G24" s="62"/>
      <c r="H24" s="62"/>
      <c r="I24" s="62"/>
      <c r="J24" s="68"/>
      <c r="K24" s="69"/>
      <c r="L24" s="66"/>
      <c r="M24" s="70"/>
      <c r="N24" s="71"/>
      <c r="O24" s="50"/>
    </row>
    <row r="25" spans="1:15" s="28" customFormat="1" ht="24" customHeight="1">
      <c r="A25" s="67"/>
      <c r="B25" s="72"/>
      <c r="C25" s="72"/>
      <c r="D25" s="72"/>
      <c r="E25" s="72"/>
      <c r="F25" s="72"/>
      <c r="G25" s="72"/>
      <c r="H25" s="72"/>
      <c r="I25" s="72"/>
      <c r="J25" s="696"/>
      <c r="K25" s="697"/>
      <c r="L25" s="73"/>
      <c r="M25" s="74"/>
      <c r="N25" s="56"/>
      <c r="O25" s="56"/>
    </row>
    <row r="26" spans="1:15" s="28" customFormat="1" ht="24" customHeight="1">
      <c r="A26" s="66"/>
      <c r="B26" s="65"/>
      <c r="C26" s="65"/>
      <c r="D26" s="65"/>
      <c r="E26" s="65"/>
      <c r="F26" s="62"/>
      <c r="G26" s="62"/>
      <c r="H26" s="62"/>
      <c r="I26" s="62"/>
      <c r="J26" s="63"/>
      <c r="K26" s="64"/>
      <c r="L26" s="698"/>
      <c r="M26" s="699"/>
      <c r="N26" s="700"/>
      <c r="O26" s="56"/>
    </row>
    <row r="27" spans="1:15" s="28" customFormat="1" ht="24" customHeight="1" thickBot="1">
      <c r="A27" s="66"/>
      <c r="B27" s="60"/>
      <c r="C27" s="60"/>
      <c r="D27" s="60"/>
      <c r="E27" s="60"/>
      <c r="F27" s="62"/>
      <c r="G27" s="62"/>
      <c r="H27" s="62"/>
      <c r="I27" s="62"/>
      <c r="J27" s="63"/>
      <c r="K27" s="64"/>
      <c r="L27" s="701"/>
      <c r="M27" s="702"/>
      <c r="N27" s="703"/>
      <c r="O27" s="56"/>
    </row>
    <row r="28" spans="1:15" s="28" customFormat="1" ht="24" customHeight="1">
      <c r="A28" s="66"/>
      <c r="B28" s="65"/>
      <c r="C28" s="65"/>
      <c r="D28" s="65"/>
      <c r="E28" s="65"/>
      <c r="F28" s="62"/>
      <c r="G28" s="62"/>
      <c r="H28" s="62"/>
      <c r="I28" s="62"/>
      <c r="J28" s="63"/>
      <c r="K28" s="64"/>
      <c r="L28" s="704" t="s">
        <v>77</v>
      </c>
      <c r="M28" s="705"/>
      <c r="N28" s="706"/>
      <c r="O28" s="56"/>
    </row>
    <row r="29" spans="1:15" s="28" customFormat="1" ht="24" customHeight="1">
      <c r="A29" s="66"/>
      <c r="B29" s="60"/>
      <c r="C29" s="60"/>
      <c r="D29" s="60"/>
      <c r="E29" s="60"/>
      <c r="F29" s="62"/>
      <c r="G29" s="62"/>
      <c r="H29" s="62"/>
      <c r="I29" s="62"/>
      <c r="J29" s="63"/>
      <c r="K29" s="64"/>
      <c r="L29" s="693" t="s">
        <v>135</v>
      </c>
      <c r="M29" s="694"/>
      <c r="N29" s="695"/>
      <c r="O29" s="56"/>
    </row>
    <row r="30" spans="1:15" s="28" customFormat="1" ht="24" customHeight="1">
      <c r="A30" s="66"/>
      <c r="B30" s="75"/>
      <c r="C30" s="75"/>
      <c r="D30" s="75"/>
      <c r="E30" s="75"/>
      <c r="F30" s="62"/>
      <c r="G30" s="62"/>
      <c r="H30" s="62"/>
      <c r="I30" s="62"/>
      <c r="J30" s="63"/>
      <c r="K30" s="64"/>
      <c r="L30" s="683" t="s">
        <v>136</v>
      </c>
      <c r="M30" s="684"/>
      <c r="N30" s="685"/>
      <c r="O30" s="56"/>
    </row>
    <row r="31" spans="1:15" s="28" customFormat="1" ht="24" customHeight="1">
      <c r="A31" s="66"/>
      <c r="B31" s="75"/>
      <c r="C31" s="75"/>
      <c r="D31" s="75"/>
      <c r="E31" s="75"/>
      <c r="F31" s="62"/>
      <c r="G31" s="62"/>
      <c r="H31" s="62"/>
      <c r="I31" s="62"/>
      <c r="J31" s="63"/>
      <c r="K31" s="64"/>
      <c r="L31" s="683" t="s">
        <v>137</v>
      </c>
      <c r="M31" s="684"/>
      <c r="N31" s="685"/>
      <c r="O31" s="56"/>
    </row>
    <row r="32" spans="1:15" s="28" customFormat="1" ht="24" customHeight="1">
      <c r="A32" s="66"/>
      <c r="B32" s="75"/>
      <c r="C32" s="75"/>
      <c r="D32" s="75"/>
      <c r="E32" s="75"/>
      <c r="F32" s="62"/>
      <c r="G32" s="62"/>
      <c r="H32" s="62"/>
      <c r="I32" s="62"/>
      <c r="J32" s="63"/>
      <c r="K32" s="64"/>
      <c r="L32" s="683" t="s">
        <v>138</v>
      </c>
      <c r="M32" s="684"/>
      <c r="N32" s="685"/>
      <c r="O32" s="56"/>
    </row>
    <row r="33" spans="1:15" s="28" customFormat="1" ht="24" customHeight="1">
      <c r="A33" s="91"/>
      <c r="B33" s="62"/>
      <c r="C33" s="62"/>
      <c r="D33" s="62"/>
      <c r="E33" s="62"/>
      <c r="F33" s="62"/>
      <c r="G33" s="62"/>
      <c r="H33" s="62"/>
      <c r="I33" s="62"/>
      <c r="J33" s="68"/>
      <c r="K33" s="69"/>
      <c r="L33" s="683" t="s">
        <v>139</v>
      </c>
      <c r="M33" s="684"/>
      <c r="N33" s="685"/>
      <c r="O33" s="50"/>
    </row>
    <row r="34" spans="1:15" s="28" customFormat="1" ht="24" customHeight="1" thickBot="1">
      <c r="A34" s="76"/>
      <c r="B34" s="77"/>
      <c r="C34" s="77"/>
      <c r="D34" s="77"/>
      <c r="E34" s="77"/>
      <c r="F34" s="77"/>
      <c r="G34" s="77"/>
      <c r="H34" s="77"/>
      <c r="I34" s="77"/>
      <c r="J34" s="78"/>
      <c r="K34" s="79"/>
      <c r="L34" s="686" t="s">
        <v>140</v>
      </c>
      <c r="M34" s="687"/>
      <c r="N34" s="688"/>
      <c r="O34" s="80"/>
    </row>
    <row r="35" s="28" customFormat="1" ht="16.5" customHeight="1" hidden="1"/>
    <row r="36" spans="1:15" s="28" customFormat="1" ht="24" customHeight="1">
      <c r="A36" s="81" t="s">
        <v>141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5" s="28" customFormat="1" ht="46.5" customHeight="1" thickBot="1">
      <c r="A37" s="689" t="s">
        <v>217</v>
      </c>
      <c r="B37" s="690"/>
      <c r="C37" s="690"/>
      <c r="D37" s="690"/>
      <c r="E37" s="690"/>
      <c r="F37" s="690"/>
      <c r="G37" s="690"/>
      <c r="H37" s="690"/>
      <c r="I37" s="690"/>
      <c r="J37" s="690"/>
      <c r="K37" s="690"/>
      <c r="L37" s="690"/>
      <c r="M37" s="690"/>
      <c r="N37" s="690"/>
      <c r="O37" s="690"/>
    </row>
    <row r="38" spans="1:14" s="28" customFormat="1" ht="28.5" customHeight="1">
      <c r="A38" s="83" t="s">
        <v>98</v>
      </c>
      <c r="B38" s="22" t="s">
        <v>99</v>
      </c>
      <c r="C38" s="23">
        <f>C2</f>
        <v>112</v>
      </c>
      <c r="D38" s="24" t="s">
        <v>100</v>
      </c>
      <c r="E38" s="23">
        <f>E2</f>
        <v>3</v>
      </c>
      <c r="F38" s="24" t="s">
        <v>101</v>
      </c>
      <c r="G38" s="23">
        <f>G2</f>
        <v>15</v>
      </c>
      <c r="H38" s="24" t="s">
        <v>102</v>
      </c>
      <c r="I38" s="24" t="s">
        <v>103</v>
      </c>
      <c r="J38" s="24" t="str">
        <f>J2</f>
        <v>三</v>
      </c>
      <c r="K38" s="748" t="str">
        <f>'3二日誌'!K38:L38</f>
        <v> 廠商：定緁</v>
      </c>
      <c r="L38" s="748"/>
      <c r="M38" s="691" t="s">
        <v>142</v>
      </c>
      <c r="N38" s="692"/>
    </row>
    <row r="39" spans="1:14" s="28" customFormat="1" ht="28.5" customHeight="1">
      <c r="A39" s="665" t="s">
        <v>143</v>
      </c>
      <c r="B39" s="676" t="s">
        <v>212</v>
      </c>
      <c r="C39" s="676"/>
      <c r="D39" s="676" t="s">
        <v>144</v>
      </c>
      <c r="E39" s="676"/>
      <c r="F39" s="676"/>
      <c r="G39" s="676" t="s">
        <v>145</v>
      </c>
      <c r="H39" s="676"/>
      <c r="I39" s="676"/>
      <c r="J39" s="675" t="s">
        <v>146</v>
      </c>
      <c r="K39" s="675"/>
      <c r="L39" s="675" t="s">
        <v>147</v>
      </c>
      <c r="M39" s="677" t="s">
        <v>227</v>
      </c>
      <c r="N39" s="680" t="s">
        <v>148</v>
      </c>
    </row>
    <row r="40" spans="1:14" s="28" customFormat="1" ht="28.5" customHeight="1">
      <c r="A40" s="682"/>
      <c r="B40" s="676"/>
      <c r="C40" s="676"/>
      <c r="D40" s="676"/>
      <c r="E40" s="676"/>
      <c r="F40" s="676"/>
      <c r="G40" s="676"/>
      <c r="H40" s="676"/>
      <c r="I40" s="676"/>
      <c r="J40" s="676"/>
      <c r="K40" s="676"/>
      <c r="L40" s="676"/>
      <c r="M40" s="678"/>
      <c r="N40" s="681"/>
    </row>
    <row r="41" spans="1:14" s="28" customFormat="1" ht="28.5" customHeight="1">
      <c r="A41" s="665" t="s">
        <v>149</v>
      </c>
      <c r="B41" s="676"/>
      <c r="C41" s="676"/>
      <c r="D41" s="676"/>
      <c r="E41" s="676"/>
      <c r="F41" s="676"/>
      <c r="G41" s="676"/>
      <c r="H41" s="676"/>
      <c r="I41" s="676"/>
      <c r="J41" s="676"/>
      <c r="K41" s="676"/>
      <c r="L41" s="676"/>
      <c r="M41" s="678"/>
      <c r="N41" s="681"/>
    </row>
    <row r="42" spans="1:14" s="28" customFormat="1" ht="28.5" customHeight="1">
      <c r="A42" s="682"/>
      <c r="B42" s="676"/>
      <c r="C42" s="676"/>
      <c r="D42" s="676"/>
      <c r="E42" s="676"/>
      <c r="F42" s="676"/>
      <c r="G42" s="676"/>
      <c r="H42" s="676"/>
      <c r="I42" s="676"/>
      <c r="J42" s="676"/>
      <c r="K42" s="676"/>
      <c r="L42" s="676"/>
      <c r="M42" s="679"/>
      <c r="N42" s="681"/>
    </row>
    <row r="43" spans="1:14" s="28" customFormat="1" ht="28.5" customHeight="1">
      <c r="A43" s="107" t="s">
        <v>280</v>
      </c>
      <c r="B43" s="674"/>
      <c r="C43" s="674"/>
      <c r="D43" s="674"/>
      <c r="E43" s="674"/>
      <c r="F43" s="674"/>
      <c r="G43" s="674"/>
      <c r="H43" s="674"/>
      <c r="I43" s="674"/>
      <c r="J43" s="674"/>
      <c r="K43" s="674"/>
      <c r="L43" s="258"/>
      <c r="M43" s="258"/>
      <c r="N43" s="259"/>
    </row>
    <row r="44" spans="1:14" s="28" customFormat="1" ht="28.5" customHeight="1">
      <c r="A44" s="107" t="s">
        <v>361</v>
      </c>
      <c r="B44" s="674"/>
      <c r="C44" s="674"/>
      <c r="D44" s="674"/>
      <c r="E44" s="674"/>
      <c r="F44" s="674"/>
      <c r="G44" s="674"/>
      <c r="H44" s="674"/>
      <c r="I44" s="674"/>
      <c r="J44" s="674"/>
      <c r="K44" s="674"/>
      <c r="L44" s="258"/>
      <c r="M44" s="258"/>
      <c r="N44" s="259"/>
    </row>
    <row r="45" spans="1:14" s="28" customFormat="1" ht="28.5" customHeight="1">
      <c r="A45" s="107" t="s">
        <v>414</v>
      </c>
      <c r="B45" s="674"/>
      <c r="C45" s="674"/>
      <c r="D45" s="674"/>
      <c r="E45" s="674"/>
      <c r="F45" s="674"/>
      <c r="G45" s="674"/>
      <c r="H45" s="674"/>
      <c r="I45" s="674"/>
      <c r="J45" s="674"/>
      <c r="K45" s="674"/>
      <c r="L45" s="258"/>
      <c r="M45" s="258"/>
      <c r="N45" s="259"/>
    </row>
    <row r="46" spans="1:14" s="28" customFormat="1" ht="28.5" customHeight="1">
      <c r="A46" s="107" t="s">
        <v>329</v>
      </c>
      <c r="B46" s="674"/>
      <c r="C46" s="674"/>
      <c r="D46" s="674"/>
      <c r="E46" s="674"/>
      <c r="F46" s="674"/>
      <c r="G46" s="674"/>
      <c r="H46" s="674"/>
      <c r="I46" s="674"/>
      <c r="J46" s="674"/>
      <c r="K46" s="674"/>
      <c r="L46" s="258"/>
      <c r="M46" s="258"/>
      <c r="N46" s="259"/>
    </row>
    <row r="47" spans="1:14" s="28" customFormat="1" ht="28.5" customHeight="1">
      <c r="A47" s="107" t="s">
        <v>404</v>
      </c>
      <c r="B47" s="674"/>
      <c r="C47" s="674"/>
      <c r="D47" s="674"/>
      <c r="E47" s="674"/>
      <c r="F47" s="674"/>
      <c r="G47" s="674"/>
      <c r="H47" s="674"/>
      <c r="I47" s="674"/>
      <c r="J47" s="674"/>
      <c r="K47" s="674"/>
      <c r="L47" s="258"/>
      <c r="M47" s="258"/>
      <c r="N47" s="259"/>
    </row>
    <row r="48" spans="1:14" s="28" customFormat="1" ht="28.5" customHeight="1">
      <c r="A48" s="279" t="s">
        <v>492</v>
      </c>
      <c r="B48" s="674"/>
      <c r="C48" s="674"/>
      <c r="D48" s="743"/>
      <c r="E48" s="674"/>
      <c r="F48" s="674"/>
      <c r="G48" s="674"/>
      <c r="H48" s="674"/>
      <c r="I48" s="674"/>
      <c r="J48" s="674"/>
      <c r="K48" s="674"/>
      <c r="L48" s="258"/>
      <c r="M48" s="258"/>
      <c r="N48" s="259"/>
    </row>
    <row r="49" spans="1:14" ht="28.5" customHeight="1">
      <c r="A49" s="106" t="s">
        <v>28</v>
      </c>
      <c r="B49" s="674"/>
      <c r="C49" s="674"/>
      <c r="D49" s="674"/>
      <c r="E49" s="674"/>
      <c r="F49" s="674"/>
      <c r="G49" s="674"/>
      <c r="H49" s="674"/>
      <c r="I49" s="674"/>
      <c r="J49" s="674"/>
      <c r="K49" s="674"/>
      <c r="L49" s="258"/>
      <c r="M49" s="258"/>
      <c r="N49" s="259"/>
    </row>
    <row r="50" spans="1:14" s="28" customFormat="1" ht="28.5" customHeight="1">
      <c r="A50" s="106" t="s">
        <v>480</v>
      </c>
      <c r="B50" s="674"/>
      <c r="C50" s="674"/>
      <c r="D50" s="674"/>
      <c r="E50" s="674"/>
      <c r="F50" s="674"/>
      <c r="G50" s="674"/>
      <c r="H50" s="674"/>
      <c r="I50" s="674"/>
      <c r="J50" s="674"/>
      <c r="K50" s="674"/>
      <c r="L50" s="258"/>
      <c r="M50" s="258"/>
      <c r="N50" s="259"/>
    </row>
    <row r="51" spans="1:14" s="28" customFormat="1" ht="28.5" customHeight="1">
      <c r="A51" s="106" t="s">
        <v>220</v>
      </c>
      <c r="B51" s="674"/>
      <c r="C51" s="674"/>
      <c r="D51" s="743"/>
      <c r="E51" s="674"/>
      <c r="F51" s="674"/>
      <c r="G51" s="674"/>
      <c r="H51" s="674"/>
      <c r="I51" s="674"/>
      <c r="J51" s="674"/>
      <c r="K51" s="674"/>
      <c r="L51" s="258"/>
      <c r="M51" s="258"/>
      <c r="N51" s="259"/>
    </row>
    <row r="52" spans="1:14" s="28" customFormat="1" ht="28.5" customHeight="1">
      <c r="A52" s="106" t="s">
        <v>481</v>
      </c>
      <c r="B52" s="674"/>
      <c r="C52" s="674"/>
      <c r="D52" s="743"/>
      <c r="E52" s="674"/>
      <c r="F52" s="674"/>
      <c r="G52" s="674"/>
      <c r="H52" s="674"/>
      <c r="I52" s="674"/>
      <c r="J52" s="674"/>
      <c r="K52" s="674"/>
      <c r="L52" s="258"/>
      <c r="M52" s="258"/>
      <c r="N52" s="259"/>
    </row>
    <row r="53" spans="1:14" ht="27.75" customHeight="1">
      <c r="A53" s="106" t="s">
        <v>482</v>
      </c>
      <c r="B53" s="674"/>
      <c r="C53" s="674"/>
      <c r="D53" s="743"/>
      <c r="E53" s="674"/>
      <c r="F53" s="674"/>
      <c r="G53" s="674"/>
      <c r="H53" s="674"/>
      <c r="I53" s="674"/>
      <c r="J53" s="674"/>
      <c r="K53" s="674"/>
      <c r="L53" s="258"/>
      <c r="M53" s="258"/>
      <c r="N53" s="259"/>
    </row>
    <row r="54" spans="1:14" s="28" customFormat="1" ht="28.5" customHeight="1">
      <c r="A54" s="313" t="s">
        <v>450</v>
      </c>
      <c r="B54" s="674"/>
      <c r="C54" s="674"/>
      <c r="D54" s="743"/>
      <c r="E54" s="674"/>
      <c r="F54" s="674"/>
      <c r="G54" s="674"/>
      <c r="H54" s="674"/>
      <c r="I54" s="674"/>
      <c r="J54" s="674"/>
      <c r="K54" s="674"/>
      <c r="L54" s="258"/>
      <c r="M54" s="258"/>
      <c r="N54" s="259"/>
    </row>
    <row r="55" spans="1:14" s="28" customFormat="1" ht="28.5" customHeight="1">
      <c r="A55" s="106" t="s">
        <v>220</v>
      </c>
      <c r="B55" s="674"/>
      <c r="C55" s="674"/>
      <c r="D55" s="674"/>
      <c r="E55" s="674"/>
      <c r="F55" s="674"/>
      <c r="G55" s="674"/>
      <c r="H55" s="674"/>
      <c r="I55" s="674"/>
      <c r="J55" s="674"/>
      <c r="K55" s="674"/>
      <c r="L55" s="258"/>
      <c r="M55" s="258"/>
      <c r="N55" s="259"/>
    </row>
    <row r="56" spans="1:14" s="28" customFormat="1" ht="27.75" customHeight="1">
      <c r="A56" s="107" t="s">
        <v>479</v>
      </c>
      <c r="B56" s="674"/>
      <c r="C56" s="674"/>
      <c r="D56" s="674"/>
      <c r="E56" s="674"/>
      <c r="F56" s="674"/>
      <c r="G56" s="674"/>
      <c r="H56" s="674"/>
      <c r="I56" s="674"/>
      <c r="J56" s="674"/>
      <c r="K56" s="674"/>
      <c r="L56" s="258"/>
      <c r="M56" s="258"/>
      <c r="N56" s="259"/>
    </row>
    <row r="57" spans="1:14" s="28" customFormat="1" ht="28.5" customHeight="1">
      <c r="A57" s="106" t="s">
        <v>446</v>
      </c>
      <c r="B57" s="674"/>
      <c r="C57" s="674"/>
      <c r="D57" s="674"/>
      <c r="E57" s="674"/>
      <c r="F57" s="674"/>
      <c r="G57" s="674"/>
      <c r="H57" s="674"/>
      <c r="I57" s="674"/>
      <c r="J57" s="674"/>
      <c r="K57" s="674"/>
      <c r="L57" s="258"/>
      <c r="M57" s="258"/>
      <c r="N57" s="259"/>
    </row>
    <row r="58" spans="1:14" s="28" customFormat="1" ht="28.5" customHeight="1">
      <c r="A58" s="246" t="s">
        <v>495</v>
      </c>
      <c r="B58" s="674"/>
      <c r="C58" s="674"/>
      <c r="D58" s="674"/>
      <c r="E58" s="674"/>
      <c r="F58" s="674"/>
      <c r="G58" s="674"/>
      <c r="H58" s="674"/>
      <c r="I58" s="674"/>
      <c r="J58" s="674"/>
      <c r="K58" s="674"/>
      <c r="L58" s="258"/>
      <c r="M58" s="258"/>
      <c r="N58" s="259"/>
    </row>
    <row r="59" spans="1:14" s="28" customFormat="1" ht="28.5" customHeight="1">
      <c r="A59" s="278"/>
      <c r="B59" s="674"/>
      <c r="C59" s="674"/>
      <c r="D59" s="674"/>
      <c r="E59" s="674"/>
      <c r="F59" s="674"/>
      <c r="G59" s="674"/>
      <c r="H59" s="674"/>
      <c r="I59" s="674"/>
      <c r="J59" s="674"/>
      <c r="K59" s="674"/>
      <c r="L59" s="258"/>
      <c r="M59" s="258"/>
      <c r="N59" s="259"/>
    </row>
    <row r="60" spans="1:14" ht="28.5" customHeight="1">
      <c r="A60" s="278"/>
      <c r="B60" s="674"/>
      <c r="C60" s="674"/>
      <c r="D60" s="674"/>
      <c r="E60" s="674"/>
      <c r="F60" s="674"/>
      <c r="G60" s="674"/>
      <c r="H60" s="674"/>
      <c r="I60" s="674"/>
      <c r="J60" s="674"/>
      <c r="K60" s="674"/>
      <c r="L60" s="258"/>
      <c r="M60" s="258"/>
      <c r="N60" s="259"/>
    </row>
    <row r="61" spans="1:14" ht="28.5" customHeight="1">
      <c r="A61" s="178"/>
      <c r="B61" s="674"/>
      <c r="C61" s="674"/>
      <c r="D61" s="674"/>
      <c r="E61" s="674"/>
      <c r="F61" s="674"/>
      <c r="G61" s="674"/>
      <c r="H61" s="674"/>
      <c r="I61" s="674"/>
      <c r="J61" s="674"/>
      <c r="K61" s="674"/>
      <c r="L61" s="258"/>
      <c r="M61" s="258"/>
      <c r="N61" s="259"/>
    </row>
    <row r="62" spans="1:14" ht="28.5" customHeight="1">
      <c r="A62" s="739" t="s">
        <v>94</v>
      </c>
      <c r="B62" s="668" t="s">
        <v>150</v>
      </c>
      <c r="C62" s="668"/>
      <c r="D62" s="668"/>
      <c r="E62" s="668"/>
      <c r="F62" s="668"/>
      <c r="G62" s="668"/>
      <c r="H62" s="668"/>
      <c r="I62" s="668"/>
      <c r="J62" s="668"/>
      <c r="K62" s="668"/>
      <c r="L62" s="668"/>
      <c r="M62" s="668"/>
      <c r="N62" s="669"/>
    </row>
    <row r="63" spans="1:14" ht="28.5" customHeight="1">
      <c r="A63" s="666"/>
      <c r="B63" s="670" t="s">
        <v>151</v>
      </c>
      <c r="C63" s="670"/>
      <c r="D63" s="670"/>
      <c r="E63" s="670"/>
      <c r="F63" s="670"/>
      <c r="G63" s="670"/>
      <c r="H63" s="670"/>
      <c r="I63" s="670"/>
      <c r="J63" s="670"/>
      <c r="K63" s="670"/>
      <c r="L63" s="670"/>
      <c r="M63" s="670"/>
      <c r="N63" s="671"/>
    </row>
    <row r="64" spans="1:14" ht="28.5" customHeight="1" thickBot="1">
      <c r="A64" s="667"/>
      <c r="B64" s="672" t="s">
        <v>152</v>
      </c>
      <c r="C64" s="672"/>
      <c r="D64" s="672"/>
      <c r="E64" s="672"/>
      <c r="F64" s="672"/>
      <c r="G64" s="672"/>
      <c r="H64" s="672"/>
      <c r="I64" s="672"/>
      <c r="J64" s="672"/>
      <c r="K64" s="672"/>
      <c r="L64" s="672"/>
      <c r="M64" s="672"/>
      <c r="N64" s="673"/>
    </row>
    <row r="65" spans="1:15" s="28" customFormat="1" ht="24" customHeight="1">
      <c r="A65" s="81" t="s">
        <v>141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</sheetData>
  <sheetProtection/>
  <mergeCells count="141">
    <mergeCell ref="B4:K4"/>
    <mergeCell ref="B5:C5"/>
    <mergeCell ref="D5:F5"/>
    <mergeCell ref="G5:I5"/>
    <mergeCell ref="J5:K5"/>
    <mergeCell ref="A1:O1"/>
    <mergeCell ref="L2:N2"/>
    <mergeCell ref="B3:D3"/>
    <mergeCell ref="E3:F3"/>
    <mergeCell ref="B7:C7"/>
    <mergeCell ref="D7:F7"/>
    <mergeCell ref="G7:I7"/>
    <mergeCell ref="J7:K7"/>
    <mergeCell ref="B6:C6"/>
    <mergeCell ref="D6:F6"/>
    <mergeCell ref="G6:I6"/>
    <mergeCell ref="J6:K6"/>
    <mergeCell ref="L8:N8"/>
    <mergeCell ref="B9:C9"/>
    <mergeCell ref="D9:F9"/>
    <mergeCell ref="G9:I9"/>
    <mergeCell ref="J9:K9"/>
    <mergeCell ref="L9:N9"/>
    <mergeCell ref="B8:C8"/>
    <mergeCell ref="D8:F8"/>
    <mergeCell ref="G8:I8"/>
    <mergeCell ref="J8:K8"/>
    <mergeCell ref="L13:N13"/>
    <mergeCell ref="A14:D14"/>
    <mergeCell ref="E14:K14"/>
    <mergeCell ref="L14:N14"/>
    <mergeCell ref="A10:K10"/>
    <mergeCell ref="L10:N10"/>
    <mergeCell ref="L11:N11"/>
    <mergeCell ref="L12:N12"/>
    <mergeCell ref="J25:K25"/>
    <mergeCell ref="L26:N26"/>
    <mergeCell ref="L27:N27"/>
    <mergeCell ref="L28:N28"/>
    <mergeCell ref="A15:D15"/>
    <mergeCell ref="E15:K15"/>
    <mergeCell ref="L15:N15"/>
    <mergeCell ref="L16:N16"/>
    <mergeCell ref="L33:N33"/>
    <mergeCell ref="L34:N34"/>
    <mergeCell ref="A37:O37"/>
    <mergeCell ref="K38:L38"/>
    <mergeCell ref="M38:N38"/>
    <mergeCell ref="L29:N29"/>
    <mergeCell ref="L30:N30"/>
    <mergeCell ref="L31:N31"/>
    <mergeCell ref="L32:N32"/>
    <mergeCell ref="J39:K42"/>
    <mergeCell ref="L39:L42"/>
    <mergeCell ref="M39:M42"/>
    <mergeCell ref="N39:N42"/>
    <mergeCell ref="A39:A40"/>
    <mergeCell ref="B39:C42"/>
    <mergeCell ref="D39:F42"/>
    <mergeCell ref="G39:I42"/>
    <mergeCell ref="A41:A42"/>
    <mergeCell ref="B44:C44"/>
    <mergeCell ref="D44:F44"/>
    <mergeCell ref="G44:I44"/>
    <mergeCell ref="J44:K44"/>
    <mergeCell ref="B43:C43"/>
    <mergeCell ref="D43:F43"/>
    <mergeCell ref="G43:I43"/>
    <mergeCell ref="J43:K43"/>
    <mergeCell ref="B46:C46"/>
    <mergeCell ref="D46:F46"/>
    <mergeCell ref="G46:I46"/>
    <mergeCell ref="J46:K46"/>
    <mergeCell ref="B45:C45"/>
    <mergeCell ref="D45:F45"/>
    <mergeCell ref="G45:I45"/>
    <mergeCell ref="J45:K45"/>
    <mergeCell ref="B48:C48"/>
    <mergeCell ref="D48:F48"/>
    <mergeCell ref="G48:I48"/>
    <mergeCell ref="J48:K48"/>
    <mergeCell ref="B47:C47"/>
    <mergeCell ref="D47:F47"/>
    <mergeCell ref="G47:I47"/>
    <mergeCell ref="J47:K47"/>
    <mergeCell ref="B50:C50"/>
    <mergeCell ref="D50:F50"/>
    <mergeCell ref="G50:I50"/>
    <mergeCell ref="J50:K50"/>
    <mergeCell ref="B49:C49"/>
    <mergeCell ref="D49:F49"/>
    <mergeCell ref="G49:I49"/>
    <mergeCell ref="J49:K49"/>
    <mergeCell ref="B52:C52"/>
    <mergeCell ref="D52:F52"/>
    <mergeCell ref="G52:I52"/>
    <mergeCell ref="J52:K52"/>
    <mergeCell ref="B51:C51"/>
    <mergeCell ref="D51:F51"/>
    <mergeCell ref="G51:I51"/>
    <mergeCell ref="J51:K51"/>
    <mergeCell ref="B54:C54"/>
    <mergeCell ref="D54:F54"/>
    <mergeCell ref="G54:I54"/>
    <mergeCell ref="J54:K54"/>
    <mergeCell ref="B53:C53"/>
    <mergeCell ref="D53:F53"/>
    <mergeCell ref="G53:I53"/>
    <mergeCell ref="J53:K53"/>
    <mergeCell ref="B56:C56"/>
    <mergeCell ref="D56:F56"/>
    <mergeCell ref="G56:I56"/>
    <mergeCell ref="J56:K56"/>
    <mergeCell ref="B55:C55"/>
    <mergeCell ref="D55:F55"/>
    <mergeCell ref="G55:I55"/>
    <mergeCell ref="J55:K55"/>
    <mergeCell ref="B58:C58"/>
    <mergeCell ref="D58:F58"/>
    <mergeCell ref="G58:I58"/>
    <mergeCell ref="J58:K58"/>
    <mergeCell ref="B57:C57"/>
    <mergeCell ref="D57:F57"/>
    <mergeCell ref="G57:I57"/>
    <mergeCell ref="J57:K57"/>
    <mergeCell ref="B60:C60"/>
    <mergeCell ref="D60:F60"/>
    <mergeCell ref="G60:I60"/>
    <mergeCell ref="J60:K60"/>
    <mergeCell ref="B59:C59"/>
    <mergeCell ref="D59:F59"/>
    <mergeCell ref="G59:I59"/>
    <mergeCell ref="J59:K59"/>
    <mergeCell ref="A62:A64"/>
    <mergeCell ref="B62:N62"/>
    <mergeCell ref="B63:N63"/>
    <mergeCell ref="B64:N64"/>
    <mergeCell ref="B61:C61"/>
    <mergeCell ref="D61:F61"/>
    <mergeCell ref="G61:I61"/>
    <mergeCell ref="J61:K61"/>
  </mergeCells>
  <printOptions/>
  <pageMargins left="0.26" right="0.18" top="0.33" bottom="0.17" header="0.28" footer="0.23"/>
  <pageSetup horizontalDpi="600" verticalDpi="600" orientation="portrait" paperSize="9" scale="98" r:id="rId3"/>
  <rowBreaks count="1" manualBreakCount="1">
    <brk id="36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5"/>
  <sheetViews>
    <sheetView view="pageBreakPreview" zoomScale="60" zoomScalePageLayoutView="0" workbookViewId="0" topLeftCell="A1">
      <selection activeCell="A38" sqref="A38:N64"/>
    </sheetView>
  </sheetViews>
  <sheetFormatPr defaultColWidth="9.00390625" defaultRowHeight="16.5"/>
  <cols>
    <col min="1" max="1" width="13.50390625" style="20" customWidth="1"/>
    <col min="2" max="2" width="5.875" style="20" customWidth="1"/>
    <col min="3" max="3" width="6.25390625" style="20" customWidth="1"/>
    <col min="4" max="4" width="4.00390625" style="20" customWidth="1"/>
    <col min="5" max="5" width="4.25390625" style="20" customWidth="1"/>
    <col min="6" max="6" width="4.375" style="20" customWidth="1"/>
    <col min="7" max="8" width="4.00390625" style="20" customWidth="1"/>
    <col min="9" max="9" width="5.375" style="20" customWidth="1"/>
    <col min="10" max="10" width="3.125" style="20" customWidth="1"/>
    <col min="11" max="11" width="9.875" style="20" customWidth="1"/>
    <col min="12" max="12" width="11.875" style="20" customWidth="1"/>
    <col min="13" max="13" width="11.75390625" style="20" customWidth="1"/>
    <col min="14" max="14" width="10.625" style="20" customWidth="1"/>
    <col min="15" max="15" width="0.12890625" style="20" hidden="1" customWidth="1"/>
    <col min="16" max="16384" width="9.00390625" style="20" customWidth="1"/>
  </cols>
  <sheetData>
    <row r="1" spans="1:15" ht="33.75" customHeight="1" thickBot="1">
      <c r="A1" s="689" t="s">
        <v>215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</row>
    <row r="2" spans="1:16" s="28" customFormat="1" ht="24" customHeight="1">
      <c r="A2" s="21" t="s">
        <v>156</v>
      </c>
      <c r="B2" s="22" t="s">
        <v>157</v>
      </c>
      <c r="C2" s="23">
        <f>'3三日誌'!C2</f>
        <v>112</v>
      </c>
      <c r="D2" s="24" t="s">
        <v>158</v>
      </c>
      <c r="E2" s="23">
        <f>'3三日誌'!E2</f>
        <v>3</v>
      </c>
      <c r="F2" s="24" t="s">
        <v>40</v>
      </c>
      <c r="G2" s="23">
        <f>'3三日誌'!G2+1</f>
        <v>16</v>
      </c>
      <c r="H2" s="24" t="s">
        <v>41</v>
      </c>
      <c r="I2" s="24" t="s">
        <v>42</v>
      </c>
      <c r="J2" s="24" t="s">
        <v>159</v>
      </c>
      <c r="K2" s="25" t="s">
        <v>160</v>
      </c>
      <c r="L2" s="704" t="s">
        <v>45</v>
      </c>
      <c r="M2" s="705"/>
      <c r="N2" s="706"/>
      <c r="O2" s="26"/>
      <c r="P2" s="27"/>
    </row>
    <row r="3" spans="1:15" s="28" customFormat="1" ht="24" customHeight="1" thickBot="1">
      <c r="A3" s="29" t="s">
        <v>46</v>
      </c>
      <c r="B3" s="737" t="s">
        <v>47</v>
      </c>
      <c r="C3" s="694"/>
      <c r="D3" s="694"/>
      <c r="E3" s="738">
        <f>'3三日誌'!E3:F3</f>
        <v>1450</v>
      </c>
      <c r="F3" s="738"/>
      <c r="G3" s="30" t="s">
        <v>48</v>
      </c>
      <c r="H3" s="31"/>
      <c r="I3" s="31"/>
      <c r="J3" s="31"/>
      <c r="K3" s="32"/>
      <c r="L3" s="33" t="s">
        <v>49</v>
      </c>
      <c r="M3" s="34" t="s">
        <v>50</v>
      </c>
      <c r="N3" s="35"/>
      <c r="O3" s="36"/>
    </row>
    <row r="4" spans="1:15" s="28" customFormat="1" ht="24" customHeight="1">
      <c r="A4" s="100" t="str">
        <f>'3月總表'!D16</f>
        <v>燕麥飯</v>
      </c>
      <c r="B4" s="732" t="s">
        <v>51</v>
      </c>
      <c r="C4" s="733"/>
      <c r="D4" s="733"/>
      <c r="E4" s="733"/>
      <c r="F4" s="733"/>
      <c r="G4" s="733"/>
      <c r="H4" s="733"/>
      <c r="I4" s="733"/>
      <c r="J4" s="733"/>
      <c r="K4" s="734"/>
      <c r="L4" s="88" t="s">
        <v>52</v>
      </c>
      <c r="M4" s="34" t="s">
        <v>53</v>
      </c>
      <c r="N4" s="35"/>
      <c r="O4" s="36"/>
    </row>
    <row r="5" spans="1:15" s="28" customFormat="1" ht="24" customHeight="1">
      <c r="A5" s="101" t="str">
        <f>'3月總表'!D17</f>
        <v>粉蒸肉</v>
      </c>
      <c r="B5" s="729" t="s">
        <v>282</v>
      </c>
      <c r="C5" s="727"/>
      <c r="D5" s="735" t="s">
        <v>54</v>
      </c>
      <c r="E5" s="736"/>
      <c r="F5" s="736"/>
      <c r="G5" s="729" t="s">
        <v>55</v>
      </c>
      <c r="H5" s="727"/>
      <c r="I5" s="727"/>
      <c r="J5" s="729" t="s">
        <v>56</v>
      </c>
      <c r="K5" s="728"/>
      <c r="L5" s="88" t="s">
        <v>57</v>
      </c>
      <c r="M5" s="34" t="s">
        <v>58</v>
      </c>
      <c r="N5" s="35"/>
      <c r="O5" s="36"/>
    </row>
    <row r="6" spans="1:15" s="28" customFormat="1" ht="24" customHeight="1">
      <c r="A6" s="101" t="str">
        <f>'3月總表'!D18</f>
        <v>什錦菇白菜</v>
      </c>
      <c r="B6" s="727">
        <f>'第三周'!X31</f>
        <v>4.4</v>
      </c>
      <c r="C6" s="727"/>
      <c r="D6" s="727">
        <f>'第三周'!X32</f>
        <v>2.6</v>
      </c>
      <c r="E6" s="727"/>
      <c r="F6" s="727"/>
      <c r="G6" s="727">
        <f>'第三周'!X33</f>
        <v>1.4</v>
      </c>
      <c r="H6" s="727"/>
      <c r="I6" s="727"/>
      <c r="J6" s="727">
        <f>'第三周'!X34</f>
        <v>2.5</v>
      </c>
      <c r="K6" s="728"/>
      <c r="L6" s="88" t="s">
        <v>59</v>
      </c>
      <c r="M6" s="34" t="s">
        <v>60</v>
      </c>
      <c r="N6" s="35"/>
      <c r="O6" s="36"/>
    </row>
    <row r="7" spans="1:15" s="28" customFormat="1" ht="24" customHeight="1">
      <c r="A7" s="101" t="str">
        <f>'3月總表'!D19</f>
        <v>有機青菜</v>
      </c>
      <c r="B7" s="729" t="s">
        <v>61</v>
      </c>
      <c r="C7" s="727"/>
      <c r="D7" s="729" t="s">
        <v>62</v>
      </c>
      <c r="E7" s="727"/>
      <c r="F7" s="727"/>
      <c r="G7" s="729" t="s">
        <v>63</v>
      </c>
      <c r="H7" s="727"/>
      <c r="I7" s="727"/>
      <c r="J7" s="730" t="s">
        <v>64</v>
      </c>
      <c r="K7" s="731"/>
      <c r="L7" s="88" t="s">
        <v>65</v>
      </c>
      <c r="M7" s="39" t="s">
        <v>66</v>
      </c>
      <c r="N7" s="40"/>
      <c r="O7" s="36"/>
    </row>
    <row r="8" spans="1:15" s="28" customFormat="1" ht="24" customHeight="1">
      <c r="A8" s="101" t="str">
        <f>'3月總表'!D20</f>
        <v>糯米雞湯</v>
      </c>
      <c r="B8" s="727"/>
      <c r="C8" s="727"/>
      <c r="D8" s="727"/>
      <c r="E8" s="727"/>
      <c r="F8" s="727"/>
      <c r="G8" s="727"/>
      <c r="H8" s="727"/>
      <c r="I8" s="727"/>
      <c r="J8" s="727">
        <f>'第三周'!X36</f>
        <v>650.5</v>
      </c>
      <c r="K8" s="728"/>
      <c r="L8" s="684"/>
      <c r="M8" s="684"/>
      <c r="N8" s="685"/>
      <c r="O8" s="36"/>
    </row>
    <row r="9" spans="1:15" s="28" customFormat="1" ht="24" customHeight="1" thickBot="1">
      <c r="A9" s="90"/>
      <c r="B9" s="723"/>
      <c r="C9" s="723"/>
      <c r="D9" s="723"/>
      <c r="E9" s="723"/>
      <c r="F9" s="723"/>
      <c r="G9" s="723"/>
      <c r="H9" s="723"/>
      <c r="I9" s="723"/>
      <c r="J9" s="723"/>
      <c r="K9" s="724"/>
      <c r="L9" s="725"/>
      <c r="M9" s="725"/>
      <c r="N9" s="726"/>
      <c r="O9" s="42"/>
    </row>
    <row r="10" spans="1:15" s="28" customFormat="1" ht="24" customHeight="1">
      <c r="A10" s="717" t="s">
        <v>161</v>
      </c>
      <c r="B10" s="718"/>
      <c r="C10" s="718"/>
      <c r="D10" s="718"/>
      <c r="E10" s="718"/>
      <c r="F10" s="718"/>
      <c r="G10" s="718"/>
      <c r="H10" s="718"/>
      <c r="I10" s="718"/>
      <c r="J10" s="718"/>
      <c r="K10" s="719"/>
      <c r="L10" s="704" t="s">
        <v>162</v>
      </c>
      <c r="M10" s="705"/>
      <c r="N10" s="706"/>
      <c r="O10" s="36"/>
    </row>
    <row r="11" spans="1:15" s="28" customFormat="1" ht="24" customHeight="1">
      <c r="A11" s="43" t="s">
        <v>163</v>
      </c>
      <c r="B11" s="44"/>
      <c r="C11" s="44"/>
      <c r="D11" s="44"/>
      <c r="E11" s="44"/>
      <c r="F11" s="44"/>
      <c r="G11" s="44"/>
      <c r="H11" s="44"/>
      <c r="I11" s="44"/>
      <c r="J11" s="44"/>
      <c r="K11" s="45"/>
      <c r="L11" s="720"/>
      <c r="M11" s="721"/>
      <c r="N11" s="722"/>
      <c r="O11" s="36"/>
    </row>
    <row r="12" spans="1:15" s="28" customFormat="1" ht="24" customHeight="1">
      <c r="A12" s="46" t="s">
        <v>164</v>
      </c>
      <c r="B12" s="47"/>
      <c r="C12" s="47"/>
      <c r="D12" s="47"/>
      <c r="E12" s="47"/>
      <c r="F12" s="47"/>
      <c r="G12" s="47"/>
      <c r="H12" s="47"/>
      <c r="I12" s="47"/>
      <c r="J12" s="47"/>
      <c r="K12" s="48"/>
      <c r="L12" s="712"/>
      <c r="M12" s="713"/>
      <c r="N12" s="714"/>
      <c r="O12" s="36"/>
    </row>
    <row r="13" spans="1:15" s="28" customFormat="1" ht="24" customHeight="1">
      <c r="A13" s="46" t="s">
        <v>165</v>
      </c>
      <c r="B13" s="47"/>
      <c r="C13" s="47"/>
      <c r="D13" s="47"/>
      <c r="E13" s="47"/>
      <c r="F13" s="47"/>
      <c r="G13" s="47"/>
      <c r="H13" s="47"/>
      <c r="I13" s="47"/>
      <c r="J13" s="47"/>
      <c r="K13" s="48"/>
      <c r="L13" s="712"/>
      <c r="M13" s="713"/>
      <c r="N13" s="714"/>
      <c r="O13" s="36"/>
    </row>
    <row r="14" spans="1:15" s="28" customFormat="1" ht="24" customHeight="1">
      <c r="A14" s="715" t="s">
        <v>166</v>
      </c>
      <c r="B14" s="708"/>
      <c r="C14" s="708"/>
      <c r="D14" s="709"/>
      <c r="E14" s="716" t="s">
        <v>73</v>
      </c>
      <c r="F14" s="708"/>
      <c r="G14" s="708"/>
      <c r="H14" s="708"/>
      <c r="I14" s="708"/>
      <c r="J14" s="708"/>
      <c r="K14" s="711"/>
      <c r="L14" s="712"/>
      <c r="M14" s="713"/>
      <c r="N14" s="714"/>
      <c r="O14" s="49"/>
    </row>
    <row r="15" spans="1:15" s="28" customFormat="1" ht="24" customHeight="1">
      <c r="A15" s="707"/>
      <c r="B15" s="708"/>
      <c r="C15" s="708"/>
      <c r="D15" s="709"/>
      <c r="E15" s="710"/>
      <c r="F15" s="708"/>
      <c r="G15" s="708"/>
      <c r="H15" s="708"/>
      <c r="I15" s="708"/>
      <c r="J15" s="708"/>
      <c r="K15" s="711"/>
      <c r="L15" s="712"/>
      <c r="M15" s="713"/>
      <c r="N15" s="714"/>
      <c r="O15" s="50"/>
    </row>
    <row r="16" spans="1:15" s="28" customFormat="1" ht="24" customHeight="1">
      <c r="A16" s="46" t="s">
        <v>167</v>
      </c>
      <c r="B16" s="51"/>
      <c r="C16" s="51"/>
      <c r="D16" s="51"/>
      <c r="E16" s="51"/>
      <c r="F16" s="52"/>
      <c r="G16" s="53" t="s">
        <v>75</v>
      </c>
      <c r="H16" s="52"/>
      <c r="I16" s="52"/>
      <c r="J16" s="54"/>
      <c r="K16" s="55"/>
      <c r="L16" s="698"/>
      <c r="M16" s="699"/>
      <c r="N16" s="700"/>
      <c r="O16" s="56"/>
    </row>
    <row r="17" spans="1:15" s="28" customFormat="1" ht="24" customHeight="1">
      <c r="A17" s="46" t="s">
        <v>168</v>
      </c>
      <c r="B17" s="51"/>
      <c r="C17" s="51"/>
      <c r="D17" s="51"/>
      <c r="E17" s="51"/>
      <c r="F17" s="52"/>
      <c r="G17" s="52"/>
      <c r="H17" s="52"/>
      <c r="I17" s="52"/>
      <c r="J17" s="54"/>
      <c r="K17" s="55"/>
      <c r="L17" s="57"/>
      <c r="M17" s="58"/>
      <c r="N17" s="36"/>
      <c r="O17" s="56"/>
    </row>
    <row r="18" spans="1:15" s="28" customFormat="1" ht="24" customHeight="1">
      <c r="A18" s="59"/>
      <c r="B18" s="60"/>
      <c r="C18" s="60"/>
      <c r="D18" s="60"/>
      <c r="E18" s="60"/>
      <c r="F18" s="61"/>
      <c r="G18" s="62"/>
      <c r="H18" s="62"/>
      <c r="I18" s="62"/>
      <c r="J18" s="63"/>
      <c r="K18" s="64"/>
      <c r="L18" s="57"/>
      <c r="M18" s="58"/>
      <c r="N18" s="36"/>
      <c r="O18" s="56"/>
    </row>
    <row r="19" spans="1:15" s="28" customFormat="1" ht="24" customHeight="1">
      <c r="A19" s="59"/>
      <c r="B19" s="65"/>
      <c r="C19" s="65"/>
      <c r="D19" s="65"/>
      <c r="E19" s="65"/>
      <c r="F19" s="62"/>
      <c r="G19" s="62"/>
      <c r="H19" s="62"/>
      <c r="I19" s="62"/>
      <c r="J19" s="63"/>
      <c r="K19" s="64"/>
      <c r="L19" s="57"/>
      <c r="M19" s="58"/>
      <c r="N19" s="36"/>
      <c r="O19" s="56"/>
    </row>
    <row r="20" spans="1:15" s="28" customFormat="1" ht="24" customHeight="1">
      <c r="A20" s="59"/>
      <c r="B20" s="65"/>
      <c r="C20" s="65"/>
      <c r="D20" s="65"/>
      <c r="E20" s="65"/>
      <c r="F20" s="62"/>
      <c r="G20" s="62"/>
      <c r="H20" s="62"/>
      <c r="I20" s="62"/>
      <c r="J20" s="63"/>
      <c r="K20" s="64"/>
      <c r="L20" s="57"/>
      <c r="M20" s="58"/>
      <c r="N20" s="36"/>
      <c r="O20" s="56"/>
    </row>
    <row r="21" spans="1:15" s="28" customFormat="1" ht="24" customHeight="1">
      <c r="A21" s="66"/>
      <c r="B21" s="60"/>
      <c r="C21" s="60"/>
      <c r="D21" s="60"/>
      <c r="E21" s="60"/>
      <c r="F21" s="62"/>
      <c r="G21" s="62"/>
      <c r="H21" s="62"/>
      <c r="I21" s="62"/>
      <c r="J21" s="63"/>
      <c r="K21" s="64"/>
      <c r="L21" s="57"/>
      <c r="M21" s="58"/>
      <c r="N21" s="36"/>
      <c r="O21" s="56"/>
    </row>
    <row r="22" spans="1:15" s="28" customFormat="1" ht="24" customHeight="1">
      <c r="A22" s="66"/>
      <c r="B22" s="60"/>
      <c r="C22" s="60"/>
      <c r="D22" s="60"/>
      <c r="E22" s="60"/>
      <c r="F22" s="62"/>
      <c r="G22" s="62"/>
      <c r="H22" s="62"/>
      <c r="I22" s="62"/>
      <c r="J22" s="63"/>
      <c r="K22" s="64"/>
      <c r="L22" s="57"/>
      <c r="M22" s="58"/>
      <c r="N22" s="36"/>
      <c r="O22" s="56"/>
    </row>
    <row r="23" spans="1:15" s="28" customFormat="1" ht="24" customHeight="1">
      <c r="A23" s="66"/>
      <c r="B23" s="60"/>
      <c r="C23" s="60"/>
      <c r="D23" s="60"/>
      <c r="E23" s="60"/>
      <c r="F23" s="62"/>
      <c r="G23" s="62"/>
      <c r="H23" s="62"/>
      <c r="I23" s="62"/>
      <c r="J23" s="63"/>
      <c r="K23" s="64"/>
      <c r="L23" s="57"/>
      <c r="M23" s="58"/>
      <c r="N23" s="36"/>
      <c r="O23" s="56"/>
    </row>
    <row r="24" spans="1:15" s="28" customFormat="1" ht="24" customHeight="1">
      <c r="A24" s="67"/>
      <c r="B24" s="62"/>
      <c r="C24" s="62"/>
      <c r="D24" s="62"/>
      <c r="E24" s="62"/>
      <c r="F24" s="62"/>
      <c r="G24" s="62"/>
      <c r="H24" s="62"/>
      <c r="I24" s="62"/>
      <c r="J24" s="68"/>
      <c r="K24" s="69"/>
      <c r="L24" s="66"/>
      <c r="M24" s="70"/>
      <c r="N24" s="71"/>
      <c r="O24" s="50"/>
    </row>
    <row r="25" spans="1:15" s="28" customFormat="1" ht="24" customHeight="1">
      <c r="A25" s="67"/>
      <c r="B25" s="72"/>
      <c r="C25" s="72"/>
      <c r="D25" s="72"/>
      <c r="E25" s="72"/>
      <c r="F25" s="72"/>
      <c r="G25" s="72"/>
      <c r="H25" s="72"/>
      <c r="I25" s="72"/>
      <c r="J25" s="696"/>
      <c r="K25" s="697"/>
      <c r="L25" s="73"/>
      <c r="M25" s="74"/>
      <c r="N25" s="56"/>
      <c r="O25" s="56"/>
    </row>
    <row r="26" spans="1:15" s="28" customFormat="1" ht="24" customHeight="1">
      <c r="A26" s="66"/>
      <c r="B26" s="65"/>
      <c r="C26" s="65"/>
      <c r="D26" s="65"/>
      <c r="E26" s="65"/>
      <c r="F26" s="62"/>
      <c r="G26" s="62"/>
      <c r="H26" s="62"/>
      <c r="I26" s="62"/>
      <c r="J26" s="63"/>
      <c r="K26" s="64"/>
      <c r="L26" s="698"/>
      <c r="M26" s="699"/>
      <c r="N26" s="700"/>
      <c r="O26" s="56"/>
    </row>
    <row r="27" spans="1:15" s="28" customFormat="1" ht="24" customHeight="1" thickBot="1">
      <c r="A27" s="66"/>
      <c r="B27" s="60"/>
      <c r="C27" s="60"/>
      <c r="D27" s="60"/>
      <c r="E27" s="60"/>
      <c r="F27" s="62"/>
      <c r="G27" s="62"/>
      <c r="H27" s="62"/>
      <c r="I27" s="62"/>
      <c r="J27" s="63"/>
      <c r="K27" s="64"/>
      <c r="L27" s="701"/>
      <c r="M27" s="702"/>
      <c r="N27" s="703"/>
      <c r="O27" s="56"/>
    </row>
    <row r="28" spans="1:15" s="28" customFormat="1" ht="24" customHeight="1">
      <c r="A28" s="66"/>
      <c r="B28" s="65"/>
      <c r="C28" s="65"/>
      <c r="D28" s="65"/>
      <c r="E28" s="65"/>
      <c r="F28" s="62"/>
      <c r="G28" s="62"/>
      <c r="H28" s="62"/>
      <c r="I28" s="62"/>
      <c r="J28" s="63"/>
      <c r="K28" s="64"/>
      <c r="L28" s="704" t="s">
        <v>77</v>
      </c>
      <c r="M28" s="705"/>
      <c r="N28" s="706"/>
      <c r="O28" s="56"/>
    </row>
    <row r="29" spans="1:15" s="28" customFormat="1" ht="24" customHeight="1">
      <c r="A29" s="66"/>
      <c r="B29" s="60"/>
      <c r="C29" s="60"/>
      <c r="D29" s="60"/>
      <c r="E29" s="60"/>
      <c r="F29" s="62"/>
      <c r="G29" s="62"/>
      <c r="H29" s="62"/>
      <c r="I29" s="62"/>
      <c r="J29" s="63"/>
      <c r="K29" s="64"/>
      <c r="L29" s="693" t="s">
        <v>169</v>
      </c>
      <c r="M29" s="694"/>
      <c r="N29" s="695"/>
      <c r="O29" s="56"/>
    </row>
    <row r="30" spans="1:15" s="28" customFormat="1" ht="24" customHeight="1">
      <c r="A30" s="66"/>
      <c r="B30" s="75"/>
      <c r="C30" s="75"/>
      <c r="D30" s="75"/>
      <c r="E30" s="75"/>
      <c r="F30" s="62"/>
      <c r="G30" s="62"/>
      <c r="H30" s="62"/>
      <c r="I30" s="62"/>
      <c r="J30" s="63"/>
      <c r="K30" s="64"/>
      <c r="L30" s="683" t="s">
        <v>170</v>
      </c>
      <c r="M30" s="684"/>
      <c r="N30" s="685"/>
      <c r="O30" s="56"/>
    </row>
    <row r="31" spans="1:15" s="28" customFormat="1" ht="24" customHeight="1">
      <c r="A31" s="66"/>
      <c r="B31" s="75"/>
      <c r="C31" s="75"/>
      <c r="D31" s="75"/>
      <c r="E31" s="75"/>
      <c r="F31" s="62"/>
      <c r="G31" s="62"/>
      <c r="H31" s="62"/>
      <c r="I31" s="62"/>
      <c r="J31" s="63"/>
      <c r="K31" s="64"/>
      <c r="L31" s="683" t="s">
        <v>171</v>
      </c>
      <c r="M31" s="684"/>
      <c r="N31" s="685"/>
      <c r="O31" s="56"/>
    </row>
    <row r="32" spans="1:15" s="28" customFormat="1" ht="24" customHeight="1">
      <c r="A32" s="66"/>
      <c r="B32" s="75"/>
      <c r="C32" s="75"/>
      <c r="D32" s="75"/>
      <c r="E32" s="75"/>
      <c r="F32" s="62"/>
      <c r="G32" s="62"/>
      <c r="H32" s="62"/>
      <c r="I32" s="62"/>
      <c r="J32" s="63"/>
      <c r="K32" s="64"/>
      <c r="L32" s="683" t="s">
        <v>172</v>
      </c>
      <c r="M32" s="684"/>
      <c r="N32" s="685"/>
      <c r="O32" s="56"/>
    </row>
    <row r="33" spans="1:15" s="28" customFormat="1" ht="24" customHeight="1">
      <c r="A33" s="67"/>
      <c r="B33" s="62"/>
      <c r="C33" s="62"/>
      <c r="D33" s="62"/>
      <c r="E33" s="62"/>
      <c r="F33" s="62"/>
      <c r="G33" s="62"/>
      <c r="H33" s="62"/>
      <c r="I33" s="62"/>
      <c r="J33" s="68"/>
      <c r="K33" s="69"/>
      <c r="L33" s="683" t="s">
        <v>173</v>
      </c>
      <c r="M33" s="684"/>
      <c r="N33" s="685"/>
      <c r="O33" s="50"/>
    </row>
    <row r="34" spans="1:15" s="28" customFormat="1" ht="24" customHeight="1" thickBot="1">
      <c r="A34" s="76"/>
      <c r="B34" s="77"/>
      <c r="C34" s="77"/>
      <c r="D34" s="77"/>
      <c r="E34" s="77"/>
      <c r="F34" s="77"/>
      <c r="G34" s="77"/>
      <c r="H34" s="77"/>
      <c r="I34" s="77"/>
      <c r="J34" s="78"/>
      <c r="K34" s="79"/>
      <c r="L34" s="686" t="s">
        <v>174</v>
      </c>
      <c r="M34" s="687"/>
      <c r="N34" s="688"/>
      <c r="O34" s="80"/>
    </row>
    <row r="35" s="28" customFormat="1" ht="16.5" customHeight="1" hidden="1"/>
    <row r="36" spans="1:15" s="28" customFormat="1" ht="24" customHeight="1">
      <c r="A36" s="81" t="s">
        <v>175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5" s="28" customFormat="1" ht="46.5" customHeight="1" thickBot="1">
      <c r="A37" s="689" t="s">
        <v>217</v>
      </c>
      <c r="B37" s="690"/>
      <c r="C37" s="690"/>
      <c r="D37" s="690"/>
      <c r="E37" s="690"/>
      <c r="F37" s="690"/>
      <c r="G37" s="690"/>
      <c r="H37" s="690"/>
      <c r="I37" s="690"/>
      <c r="J37" s="690"/>
      <c r="K37" s="690"/>
      <c r="L37" s="690"/>
      <c r="M37" s="690"/>
      <c r="N37" s="690"/>
      <c r="O37" s="690"/>
    </row>
    <row r="38" spans="1:14" s="28" customFormat="1" ht="28.5" customHeight="1">
      <c r="A38" s="83" t="s">
        <v>176</v>
      </c>
      <c r="B38" s="22" t="s">
        <v>177</v>
      </c>
      <c r="C38" s="23">
        <f>C2</f>
        <v>112</v>
      </c>
      <c r="D38" s="24" t="s">
        <v>178</v>
      </c>
      <c r="E38" s="23">
        <f>E2</f>
        <v>3</v>
      </c>
      <c r="F38" s="24" t="s">
        <v>179</v>
      </c>
      <c r="G38" s="23">
        <f>G2</f>
        <v>16</v>
      </c>
      <c r="H38" s="24" t="s">
        <v>180</v>
      </c>
      <c r="I38" s="24" t="s">
        <v>181</v>
      </c>
      <c r="J38" s="24" t="str">
        <f>J2</f>
        <v>四</v>
      </c>
      <c r="K38" s="748" t="str">
        <f>'3二日誌'!K38:L38</f>
        <v> 廠商：定緁</v>
      </c>
      <c r="L38" s="748"/>
      <c r="M38" s="691" t="s">
        <v>183</v>
      </c>
      <c r="N38" s="692"/>
    </row>
    <row r="39" spans="1:14" s="28" customFormat="1" ht="28.5" customHeight="1">
      <c r="A39" s="665" t="s">
        <v>184</v>
      </c>
      <c r="B39" s="676" t="s">
        <v>212</v>
      </c>
      <c r="C39" s="676"/>
      <c r="D39" s="676" t="s">
        <v>185</v>
      </c>
      <c r="E39" s="676"/>
      <c r="F39" s="676"/>
      <c r="G39" s="676" t="s">
        <v>186</v>
      </c>
      <c r="H39" s="676"/>
      <c r="I39" s="676"/>
      <c r="J39" s="675" t="s">
        <v>187</v>
      </c>
      <c r="K39" s="675"/>
      <c r="L39" s="675" t="s">
        <v>188</v>
      </c>
      <c r="M39" s="677" t="s">
        <v>227</v>
      </c>
      <c r="N39" s="680" t="s">
        <v>189</v>
      </c>
    </row>
    <row r="40" spans="1:14" s="28" customFormat="1" ht="28.5" customHeight="1">
      <c r="A40" s="682"/>
      <c r="B40" s="676"/>
      <c r="C40" s="676"/>
      <c r="D40" s="676"/>
      <c r="E40" s="676"/>
      <c r="F40" s="676"/>
      <c r="G40" s="676"/>
      <c r="H40" s="676"/>
      <c r="I40" s="676"/>
      <c r="J40" s="676"/>
      <c r="K40" s="676"/>
      <c r="L40" s="676"/>
      <c r="M40" s="678"/>
      <c r="N40" s="681"/>
    </row>
    <row r="41" spans="1:14" s="28" customFormat="1" ht="28.5" customHeight="1">
      <c r="A41" s="665" t="s">
        <v>190</v>
      </c>
      <c r="B41" s="676"/>
      <c r="C41" s="676"/>
      <c r="D41" s="676"/>
      <c r="E41" s="676"/>
      <c r="F41" s="676"/>
      <c r="G41" s="676"/>
      <c r="H41" s="676"/>
      <c r="I41" s="676"/>
      <c r="J41" s="676"/>
      <c r="K41" s="676"/>
      <c r="L41" s="676"/>
      <c r="M41" s="678"/>
      <c r="N41" s="681"/>
    </row>
    <row r="42" spans="1:14" s="28" customFormat="1" ht="28.5" customHeight="1">
      <c r="A42" s="682"/>
      <c r="B42" s="676"/>
      <c r="C42" s="676"/>
      <c r="D42" s="676"/>
      <c r="E42" s="676"/>
      <c r="F42" s="676"/>
      <c r="G42" s="676"/>
      <c r="H42" s="676"/>
      <c r="I42" s="676"/>
      <c r="J42" s="676"/>
      <c r="K42" s="676"/>
      <c r="L42" s="676"/>
      <c r="M42" s="679"/>
      <c r="N42" s="681"/>
    </row>
    <row r="43" spans="1:14" s="28" customFormat="1" ht="28.5" customHeight="1">
      <c r="A43" s="106" t="s">
        <v>363</v>
      </c>
      <c r="B43" s="742"/>
      <c r="C43" s="742"/>
      <c r="D43" s="743"/>
      <c r="E43" s="674"/>
      <c r="F43" s="674"/>
      <c r="G43" s="742"/>
      <c r="H43" s="742"/>
      <c r="I43" s="742"/>
      <c r="J43" s="742"/>
      <c r="K43" s="742"/>
      <c r="L43" s="261"/>
      <c r="M43" s="261"/>
      <c r="N43" s="262"/>
    </row>
    <row r="44" spans="1:14" s="28" customFormat="1" ht="28.5" customHeight="1">
      <c r="A44" s="106" t="s">
        <v>409</v>
      </c>
      <c r="B44" s="742"/>
      <c r="C44" s="742"/>
      <c r="D44" s="741"/>
      <c r="E44" s="742"/>
      <c r="F44" s="742"/>
      <c r="G44" s="742"/>
      <c r="H44" s="742"/>
      <c r="I44" s="742"/>
      <c r="J44" s="742"/>
      <c r="K44" s="742"/>
      <c r="L44" s="261"/>
      <c r="M44" s="261"/>
      <c r="N44" s="262"/>
    </row>
    <row r="45" spans="1:14" s="28" customFormat="1" ht="28.5" customHeight="1">
      <c r="A45" s="106" t="s">
        <v>411</v>
      </c>
      <c r="B45" s="742"/>
      <c r="C45" s="742"/>
      <c r="D45" s="742"/>
      <c r="E45" s="742"/>
      <c r="F45" s="742"/>
      <c r="G45" s="742"/>
      <c r="H45" s="742"/>
      <c r="I45" s="742"/>
      <c r="J45" s="741"/>
      <c r="K45" s="742"/>
      <c r="L45" s="257"/>
      <c r="M45" s="274"/>
      <c r="N45" s="262"/>
    </row>
    <row r="46" spans="1:14" s="28" customFormat="1" ht="28.5" customHeight="1">
      <c r="A46" s="106" t="s">
        <v>412</v>
      </c>
      <c r="B46" s="742"/>
      <c r="C46" s="742"/>
      <c r="D46" s="742"/>
      <c r="E46" s="742"/>
      <c r="F46" s="742"/>
      <c r="G46" s="674"/>
      <c r="H46" s="674"/>
      <c r="I46" s="674"/>
      <c r="J46" s="742"/>
      <c r="K46" s="742"/>
      <c r="L46" s="261"/>
      <c r="M46" s="261"/>
      <c r="N46" s="262"/>
    </row>
    <row r="47" spans="1:14" s="28" customFormat="1" ht="28.5" customHeight="1">
      <c r="A47" s="106" t="s">
        <v>364</v>
      </c>
      <c r="B47" s="742"/>
      <c r="C47" s="742"/>
      <c r="D47" s="742"/>
      <c r="E47" s="742"/>
      <c r="F47" s="742"/>
      <c r="G47" s="742"/>
      <c r="H47" s="742"/>
      <c r="I47" s="742"/>
      <c r="J47" s="742"/>
      <c r="K47" s="742"/>
      <c r="L47" s="261"/>
      <c r="M47" s="261"/>
      <c r="N47" s="262"/>
    </row>
    <row r="48" spans="1:14" s="28" customFormat="1" ht="28.5" customHeight="1">
      <c r="A48" s="106" t="s">
        <v>31</v>
      </c>
      <c r="B48" s="742"/>
      <c r="C48" s="742"/>
      <c r="D48" s="741"/>
      <c r="E48" s="742"/>
      <c r="F48" s="742"/>
      <c r="G48" s="742"/>
      <c r="H48" s="742"/>
      <c r="I48" s="742"/>
      <c r="J48" s="742"/>
      <c r="K48" s="742"/>
      <c r="L48" s="261"/>
      <c r="M48" s="261"/>
      <c r="N48" s="262"/>
    </row>
    <row r="49" spans="1:14" ht="28.5" customHeight="1">
      <c r="A49" s="106" t="s">
        <v>419</v>
      </c>
      <c r="B49" s="742"/>
      <c r="C49" s="742"/>
      <c r="D49" s="742"/>
      <c r="E49" s="742"/>
      <c r="F49" s="742"/>
      <c r="G49" s="742"/>
      <c r="H49" s="742"/>
      <c r="I49" s="742"/>
      <c r="J49" s="742"/>
      <c r="K49" s="742"/>
      <c r="L49" s="261"/>
      <c r="M49" s="261"/>
      <c r="N49" s="262"/>
    </row>
    <row r="50" spans="1:14" s="28" customFormat="1" ht="28.5" customHeight="1">
      <c r="A50" s="279" t="s">
        <v>462</v>
      </c>
      <c r="B50" s="742"/>
      <c r="C50" s="742"/>
      <c r="D50" s="743"/>
      <c r="E50" s="674"/>
      <c r="F50" s="674"/>
      <c r="G50" s="742"/>
      <c r="H50" s="742"/>
      <c r="I50" s="742"/>
      <c r="J50" s="742"/>
      <c r="K50" s="742"/>
      <c r="L50" s="261"/>
      <c r="M50" s="261"/>
      <c r="N50" s="262"/>
    </row>
    <row r="51" spans="1:14" s="28" customFormat="1" ht="28.5" customHeight="1">
      <c r="A51" s="275" t="s">
        <v>474</v>
      </c>
      <c r="B51" s="742"/>
      <c r="C51" s="742"/>
      <c r="D51" s="743"/>
      <c r="E51" s="674"/>
      <c r="F51" s="674"/>
      <c r="G51" s="742"/>
      <c r="H51" s="742"/>
      <c r="I51" s="742"/>
      <c r="J51" s="742"/>
      <c r="K51" s="742"/>
      <c r="L51" s="261"/>
      <c r="M51" s="261"/>
      <c r="N51" s="262"/>
    </row>
    <row r="52" spans="1:14" s="28" customFormat="1" ht="28.5" customHeight="1">
      <c r="A52" s="248" t="s">
        <v>422</v>
      </c>
      <c r="B52" s="742"/>
      <c r="C52" s="742"/>
      <c r="D52" s="742"/>
      <c r="E52" s="742"/>
      <c r="F52" s="742"/>
      <c r="G52" s="742"/>
      <c r="H52" s="742"/>
      <c r="I52" s="742"/>
      <c r="J52" s="674"/>
      <c r="K52" s="674"/>
      <c r="L52" s="261"/>
      <c r="M52" s="261"/>
      <c r="N52" s="262"/>
    </row>
    <row r="53" spans="1:14" ht="28.5" customHeight="1">
      <c r="A53" s="275" t="s">
        <v>493</v>
      </c>
      <c r="B53" s="742"/>
      <c r="C53" s="742"/>
      <c r="D53" s="742"/>
      <c r="E53" s="742"/>
      <c r="F53" s="742"/>
      <c r="G53" s="742"/>
      <c r="H53" s="742"/>
      <c r="I53" s="742"/>
      <c r="J53" s="742"/>
      <c r="K53" s="742"/>
      <c r="L53" s="261"/>
      <c r="M53" s="261"/>
      <c r="N53" s="262"/>
    </row>
    <row r="54" spans="1:14" s="28" customFormat="1" ht="28.5" customHeight="1">
      <c r="A54" s="276" t="s">
        <v>483</v>
      </c>
      <c r="B54" s="742"/>
      <c r="C54" s="742"/>
      <c r="D54" s="742"/>
      <c r="E54" s="742"/>
      <c r="F54" s="742"/>
      <c r="G54" s="742"/>
      <c r="H54" s="742"/>
      <c r="I54" s="742"/>
      <c r="J54" s="742"/>
      <c r="K54" s="742"/>
      <c r="L54" s="261"/>
      <c r="M54" s="261"/>
      <c r="N54" s="262"/>
    </row>
    <row r="55" spans="1:14" s="28" customFormat="1" ht="28.5" customHeight="1">
      <c r="A55" s="246" t="s">
        <v>28</v>
      </c>
      <c r="B55" s="674"/>
      <c r="C55" s="674"/>
      <c r="D55" s="743"/>
      <c r="E55" s="674"/>
      <c r="F55" s="674"/>
      <c r="G55" s="742"/>
      <c r="H55" s="742"/>
      <c r="I55" s="742"/>
      <c r="J55" s="742"/>
      <c r="K55" s="742"/>
      <c r="L55" s="261"/>
      <c r="M55" s="261"/>
      <c r="N55" s="262"/>
    </row>
    <row r="56" spans="1:14" s="28" customFormat="1" ht="28.5" customHeight="1">
      <c r="A56" s="106" t="s">
        <v>274</v>
      </c>
      <c r="B56" s="742"/>
      <c r="C56" s="742"/>
      <c r="D56" s="742"/>
      <c r="E56" s="742"/>
      <c r="F56" s="742"/>
      <c r="G56" s="742"/>
      <c r="H56" s="742"/>
      <c r="I56" s="742"/>
      <c r="J56" s="742"/>
      <c r="K56" s="742"/>
      <c r="L56" s="261"/>
      <c r="M56" s="261"/>
      <c r="N56" s="262"/>
    </row>
    <row r="57" spans="1:14" s="28" customFormat="1" ht="28.5" customHeight="1">
      <c r="A57" s="275" t="s">
        <v>385</v>
      </c>
      <c r="B57" s="742"/>
      <c r="C57" s="742"/>
      <c r="D57" s="742"/>
      <c r="E57" s="742"/>
      <c r="F57" s="742"/>
      <c r="G57" s="742"/>
      <c r="H57" s="742"/>
      <c r="I57" s="742"/>
      <c r="J57" s="742"/>
      <c r="K57" s="742"/>
      <c r="L57" s="261"/>
      <c r="M57" s="261"/>
      <c r="N57" s="262"/>
    </row>
    <row r="58" spans="1:14" s="28" customFormat="1" ht="28.5" customHeight="1">
      <c r="A58" s="106" t="s">
        <v>208</v>
      </c>
      <c r="B58" s="742"/>
      <c r="C58" s="742"/>
      <c r="D58" s="742"/>
      <c r="E58" s="742"/>
      <c r="F58" s="742"/>
      <c r="G58" s="742"/>
      <c r="H58" s="742"/>
      <c r="I58" s="742"/>
      <c r="J58" s="741"/>
      <c r="K58" s="742"/>
      <c r="L58" s="257"/>
      <c r="M58" s="260"/>
      <c r="N58" s="262"/>
    </row>
    <row r="59" spans="1:14" s="28" customFormat="1" ht="28.5" customHeight="1">
      <c r="A59" s="106" t="s">
        <v>276</v>
      </c>
      <c r="B59" s="742"/>
      <c r="C59" s="742"/>
      <c r="D59" s="742"/>
      <c r="E59" s="742"/>
      <c r="F59" s="742"/>
      <c r="G59" s="742"/>
      <c r="H59" s="742"/>
      <c r="I59" s="742"/>
      <c r="J59" s="741"/>
      <c r="K59" s="742"/>
      <c r="L59" s="257"/>
      <c r="M59" s="274"/>
      <c r="N59" s="262"/>
    </row>
    <row r="60" spans="1:14" ht="28.5" customHeight="1">
      <c r="A60" s="106" t="s">
        <v>277</v>
      </c>
      <c r="B60" s="742"/>
      <c r="C60" s="742"/>
      <c r="D60" s="742"/>
      <c r="E60" s="742"/>
      <c r="F60" s="742"/>
      <c r="G60" s="742"/>
      <c r="H60" s="742"/>
      <c r="I60" s="742"/>
      <c r="J60" s="742"/>
      <c r="K60" s="742"/>
      <c r="L60" s="261"/>
      <c r="M60" s="261"/>
      <c r="N60" s="262"/>
    </row>
    <row r="61" spans="1:14" ht="28.5" customHeight="1">
      <c r="A61" s="87"/>
      <c r="B61" s="742"/>
      <c r="C61" s="742"/>
      <c r="D61" s="742"/>
      <c r="E61" s="742"/>
      <c r="F61" s="742"/>
      <c r="G61" s="742"/>
      <c r="H61" s="742"/>
      <c r="I61" s="742"/>
      <c r="J61" s="742"/>
      <c r="K61" s="742"/>
      <c r="L61" s="261"/>
      <c r="M61" s="261"/>
      <c r="N61" s="262"/>
    </row>
    <row r="62" spans="1:14" ht="28.5" customHeight="1">
      <c r="A62" s="665" t="s">
        <v>94</v>
      </c>
      <c r="B62" s="668" t="s">
        <v>191</v>
      </c>
      <c r="C62" s="668"/>
      <c r="D62" s="668"/>
      <c r="E62" s="668"/>
      <c r="F62" s="668"/>
      <c r="G62" s="668"/>
      <c r="H62" s="668"/>
      <c r="I62" s="668"/>
      <c r="J62" s="668"/>
      <c r="K62" s="668"/>
      <c r="L62" s="668"/>
      <c r="M62" s="668"/>
      <c r="N62" s="669"/>
    </row>
    <row r="63" spans="1:14" ht="28.5" customHeight="1">
      <c r="A63" s="666"/>
      <c r="B63" s="670" t="s">
        <v>192</v>
      </c>
      <c r="C63" s="670"/>
      <c r="D63" s="670"/>
      <c r="E63" s="670"/>
      <c r="F63" s="670"/>
      <c r="G63" s="670"/>
      <c r="H63" s="670"/>
      <c r="I63" s="670"/>
      <c r="J63" s="670"/>
      <c r="K63" s="670"/>
      <c r="L63" s="670"/>
      <c r="M63" s="670"/>
      <c r="N63" s="671"/>
    </row>
    <row r="64" spans="1:14" ht="28.5" customHeight="1" thickBot="1">
      <c r="A64" s="667"/>
      <c r="B64" s="672" t="s">
        <v>193</v>
      </c>
      <c r="C64" s="672"/>
      <c r="D64" s="672"/>
      <c r="E64" s="672"/>
      <c r="F64" s="672"/>
      <c r="G64" s="672"/>
      <c r="H64" s="672"/>
      <c r="I64" s="672"/>
      <c r="J64" s="672"/>
      <c r="K64" s="672"/>
      <c r="L64" s="672"/>
      <c r="M64" s="672"/>
      <c r="N64" s="673"/>
    </row>
    <row r="65" spans="1:15" s="28" customFormat="1" ht="24" customHeight="1">
      <c r="A65" s="81" t="s">
        <v>175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</sheetData>
  <sheetProtection/>
  <mergeCells count="141">
    <mergeCell ref="B4:K4"/>
    <mergeCell ref="B5:C5"/>
    <mergeCell ref="D5:F5"/>
    <mergeCell ref="G5:I5"/>
    <mergeCell ref="J5:K5"/>
    <mergeCell ref="A1:O1"/>
    <mergeCell ref="L2:N2"/>
    <mergeCell ref="B3:D3"/>
    <mergeCell ref="E3:F3"/>
    <mergeCell ref="B7:C7"/>
    <mergeCell ref="D7:F7"/>
    <mergeCell ref="G7:I7"/>
    <mergeCell ref="J7:K7"/>
    <mergeCell ref="B6:C6"/>
    <mergeCell ref="D6:F6"/>
    <mergeCell ref="G6:I6"/>
    <mergeCell ref="J6:K6"/>
    <mergeCell ref="L8:N8"/>
    <mergeCell ref="B9:C9"/>
    <mergeCell ref="D9:F9"/>
    <mergeCell ref="G9:I9"/>
    <mergeCell ref="J9:K9"/>
    <mergeCell ref="L9:N9"/>
    <mergeCell ref="B8:C8"/>
    <mergeCell ref="D8:F8"/>
    <mergeCell ref="G8:I8"/>
    <mergeCell ref="J8:K8"/>
    <mergeCell ref="L13:N13"/>
    <mergeCell ref="A14:D14"/>
    <mergeCell ref="E14:K14"/>
    <mergeCell ref="L14:N14"/>
    <mergeCell ref="A10:K10"/>
    <mergeCell ref="L10:N10"/>
    <mergeCell ref="L11:N11"/>
    <mergeCell ref="L12:N12"/>
    <mergeCell ref="J25:K25"/>
    <mergeCell ref="L26:N26"/>
    <mergeCell ref="L27:N27"/>
    <mergeCell ref="L28:N28"/>
    <mergeCell ref="A15:D15"/>
    <mergeCell ref="E15:K15"/>
    <mergeCell ref="L15:N15"/>
    <mergeCell ref="L16:N16"/>
    <mergeCell ref="L33:N33"/>
    <mergeCell ref="L34:N34"/>
    <mergeCell ref="A37:O37"/>
    <mergeCell ref="K38:L38"/>
    <mergeCell ref="M38:N38"/>
    <mergeCell ref="L29:N29"/>
    <mergeCell ref="L30:N30"/>
    <mergeCell ref="L31:N31"/>
    <mergeCell ref="L32:N32"/>
    <mergeCell ref="J39:K42"/>
    <mergeCell ref="L39:L42"/>
    <mergeCell ref="M39:M42"/>
    <mergeCell ref="N39:N42"/>
    <mergeCell ref="A39:A40"/>
    <mergeCell ref="B39:C42"/>
    <mergeCell ref="D39:F42"/>
    <mergeCell ref="G39:I42"/>
    <mergeCell ref="A41:A42"/>
    <mergeCell ref="B44:C44"/>
    <mergeCell ref="D44:F44"/>
    <mergeCell ref="G44:I44"/>
    <mergeCell ref="J44:K44"/>
    <mergeCell ref="B43:C43"/>
    <mergeCell ref="D43:F43"/>
    <mergeCell ref="G43:I43"/>
    <mergeCell ref="J43:K43"/>
    <mergeCell ref="B46:C46"/>
    <mergeCell ref="D46:F46"/>
    <mergeCell ref="G46:I46"/>
    <mergeCell ref="J46:K46"/>
    <mergeCell ref="B45:C45"/>
    <mergeCell ref="D45:F45"/>
    <mergeCell ref="G45:I45"/>
    <mergeCell ref="J45:K45"/>
    <mergeCell ref="B48:C48"/>
    <mergeCell ref="D48:F48"/>
    <mergeCell ref="G48:I48"/>
    <mergeCell ref="J48:K48"/>
    <mergeCell ref="B47:C47"/>
    <mergeCell ref="D47:F47"/>
    <mergeCell ref="G47:I47"/>
    <mergeCell ref="J47:K47"/>
    <mergeCell ref="B50:C50"/>
    <mergeCell ref="D50:F50"/>
    <mergeCell ref="G50:I50"/>
    <mergeCell ref="J50:K50"/>
    <mergeCell ref="B49:C49"/>
    <mergeCell ref="D49:F49"/>
    <mergeCell ref="G49:I49"/>
    <mergeCell ref="J49:K49"/>
    <mergeCell ref="B52:C52"/>
    <mergeCell ref="D52:F52"/>
    <mergeCell ref="G52:I52"/>
    <mergeCell ref="J52:K52"/>
    <mergeCell ref="B51:C51"/>
    <mergeCell ref="D51:F51"/>
    <mergeCell ref="G51:I51"/>
    <mergeCell ref="J51:K51"/>
    <mergeCell ref="B54:C54"/>
    <mergeCell ref="D54:F54"/>
    <mergeCell ref="G54:I54"/>
    <mergeCell ref="J54:K54"/>
    <mergeCell ref="B53:C53"/>
    <mergeCell ref="D53:F53"/>
    <mergeCell ref="G53:I53"/>
    <mergeCell ref="J53:K53"/>
    <mergeCell ref="B56:C56"/>
    <mergeCell ref="D56:F56"/>
    <mergeCell ref="G56:I56"/>
    <mergeCell ref="J56:K56"/>
    <mergeCell ref="B55:C55"/>
    <mergeCell ref="D55:F55"/>
    <mergeCell ref="G55:I55"/>
    <mergeCell ref="J55:K55"/>
    <mergeCell ref="B58:C58"/>
    <mergeCell ref="D58:F58"/>
    <mergeCell ref="G58:I58"/>
    <mergeCell ref="J58:K58"/>
    <mergeCell ref="B57:C57"/>
    <mergeCell ref="D57:F57"/>
    <mergeCell ref="G57:I57"/>
    <mergeCell ref="J57:K57"/>
    <mergeCell ref="B60:C60"/>
    <mergeCell ref="D60:F60"/>
    <mergeCell ref="G60:I60"/>
    <mergeCell ref="J60:K60"/>
    <mergeCell ref="B59:C59"/>
    <mergeCell ref="D59:F59"/>
    <mergeCell ref="G59:I59"/>
    <mergeCell ref="J59:K59"/>
    <mergeCell ref="A62:A64"/>
    <mergeCell ref="B62:N62"/>
    <mergeCell ref="B63:N63"/>
    <mergeCell ref="B64:N64"/>
    <mergeCell ref="B61:C61"/>
    <mergeCell ref="D61:F61"/>
    <mergeCell ref="G61:I61"/>
    <mergeCell ref="J61:K61"/>
  </mergeCells>
  <printOptions/>
  <pageMargins left="0.17" right="0.16" top="0.26" bottom="0.24" header="0.5" footer="0.5"/>
  <pageSetup horizontalDpi="600" verticalDpi="600" orientation="portrait" paperSize="9" scale="98" r:id="rId1"/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view="pageBreakPreview" zoomScale="80" zoomScaleSheetLayoutView="80" zoomScalePageLayoutView="0" workbookViewId="0" topLeftCell="A13">
      <selection activeCell="A38" sqref="A38:N62"/>
    </sheetView>
  </sheetViews>
  <sheetFormatPr defaultColWidth="9.00390625" defaultRowHeight="16.5"/>
  <cols>
    <col min="1" max="1" width="14.75390625" style="20" customWidth="1"/>
    <col min="2" max="2" width="5.875" style="20" customWidth="1"/>
    <col min="3" max="3" width="6.00390625" style="20" customWidth="1"/>
    <col min="4" max="4" width="4.00390625" style="20" customWidth="1"/>
    <col min="5" max="5" width="4.25390625" style="20" customWidth="1"/>
    <col min="6" max="6" width="3.375" style="20" customWidth="1"/>
    <col min="7" max="8" width="4.00390625" style="20" customWidth="1"/>
    <col min="9" max="9" width="5.375" style="20" customWidth="1"/>
    <col min="10" max="10" width="3.125" style="20" customWidth="1"/>
    <col min="11" max="11" width="9.875" style="20" customWidth="1"/>
    <col min="12" max="12" width="11.875" style="20" customWidth="1"/>
    <col min="13" max="13" width="11.25390625" style="20" customWidth="1"/>
    <col min="14" max="14" width="11.50390625" style="20" customWidth="1"/>
    <col min="15" max="15" width="0.12890625" style="20" hidden="1" customWidth="1"/>
    <col min="16" max="16384" width="9.00390625" style="20" customWidth="1"/>
  </cols>
  <sheetData>
    <row r="1" spans="1:15" ht="33.75" customHeight="1" thickBot="1">
      <c r="A1" s="689" t="s">
        <v>215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</row>
    <row r="2" spans="1:16" s="28" customFormat="1" ht="24" customHeight="1">
      <c r="A2" s="21" t="s">
        <v>156</v>
      </c>
      <c r="B2" s="22" t="s">
        <v>157</v>
      </c>
      <c r="C2" s="23">
        <f>'3四日誌'!C2</f>
        <v>112</v>
      </c>
      <c r="D2" s="24" t="s">
        <v>158</v>
      </c>
      <c r="E2" s="23">
        <f>'3四日誌'!E2</f>
        <v>3</v>
      </c>
      <c r="F2" s="24" t="s">
        <v>194</v>
      </c>
      <c r="G2" s="23">
        <f>'3四日誌'!G2+1</f>
        <v>17</v>
      </c>
      <c r="H2" s="24" t="s">
        <v>195</v>
      </c>
      <c r="I2" s="24" t="s">
        <v>196</v>
      </c>
      <c r="J2" s="24" t="s">
        <v>197</v>
      </c>
      <c r="K2" s="25" t="s">
        <v>198</v>
      </c>
      <c r="L2" s="704" t="s">
        <v>199</v>
      </c>
      <c r="M2" s="705"/>
      <c r="N2" s="706"/>
      <c r="O2" s="26"/>
      <c r="P2" s="27"/>
    </row>
    <row r="3" spans="1:15" s="28" customFormat="1" ht="24" customHeight="1" thickBot="1">
      <c r="A3" s="29" t="s">
        <v>200</v>
      </c>
      <c r="B3" s="737" t="s">
        <v>201</v>
      </c>
      <c r="C3" s="694"/>
      <c r="D3" s="694"/>
      <c r="E3" s="738">
        <f>'3四日誌'!E3:F3</f>
        <v>1450</v>
      </c>
      <c r="F3" s="738"/>
      <c r="G3" s="30" t="s">
        <v>202</v>
      </c>
      <c r="H3" s="31"/>
      <c r="I3" s="31"/>
      <c r="J3" s="31"/>
      <c r="K3" s="32"/>
      <c r="L3" s="33" t="s">
        <v>203</v>
      </c>
      <c r="M3" s="34" t="s">
        <v>204</v>
      </c>
      <c r="N3" s="35"/>
      <c r="O3" s="36"/>
    </row>
    <row r="4" spans="1:15" s="28" customFormat="1" ht="24" customHeight="1">
      <c r="A4" s="98" t="str">
        <f>'3月總表'!E16</f>
        <v>糙米飯</v>
      </c>
      <c r="B4" s="732" t="s">
        <v>205</v>
      </c>
      <c r="C4" s="733"/>
      <c r="D4" s="733"/>
      <c r="E4" s="733"/>
      <c r="F4" s="733"/>
      <c r="G4" s="733"/>
      <c r="H4" s="733"/>
      <c r="I4" s="733"/>
      <c r="J4" s="733"/>
      <c r="K4" s="734"/>
      <c r="L4" s="88" t="s">
        <v>206</v>
      </c>
      <c r="M4" s="34" t="s">
        <v>207</v>
      </c>
      <c r="N4" s="35"/>
      <c r="O4" s="36"/>
    </row>
    <row r="5" spans="1:15" s="28" customFormat="1" ht="24" customHeight="1">
      <c r="A5" s="99" t="str">
        <f>'3月總表'!E17</f>
        <v>◎青醬魚丁</v>
      </c>
      <c r="B5" s="729" t="s">
        <v>282</v>
      </c>
      <c r="C5" s="727"/>
      <c r="D5" s="735" t="s">
        <v>54</v>
      </c>
      <c r="E5" s="736"/>
      <c r="F5" s="736"/>
      <c r="G5" s="729" t="s">
        <v>55</v>
      </c>
      <c r="H5" s="727"/>
      <c r="I5" s="727"/>
      <c r="J5" s="729" t="s">
        <v>56</v>
      </c>
      <c r="K5" s="728"/>
      <c r="L5" s="88" t="s">
        <v>57</v>
      </c>
      <c r="M5" s="34" t="s">
        <v>58</v>
      </c>
      <c r="N5" s="35"/>
      <c r="O5" s="36"/>
    </row>
    <row r="6" spans="1:15" s="28" customFormat="1" ht="24" customHeight="1">
      <c r="A6" s="99" t="str">
        <f>'3月總表'!E18</f>
        <v>黃瓜燴鴿蛋</v>
      </c>
      <c r="B6" s="727">
        <f>'第三周'!AE31</f>
        <v>4.1</v>
      </c>
      <c r="C6" s="727"/>
      <c r="D6" s="727">
        <f>'第三周'!AE32</f>
        <v>2.3</v>
      </c>
      <c r="E6" s="727"/>
      <c r="F6" s="727"/>
      <c r="G6" s="727">
        <f>'第三周'!AE33</f>
        <v>1.8</v>
      </c>
      <c r="H6" s="727"/>
      <c r="I6" s="727"/>
      <c r="J6" s="727">
        <f>'第三周'!AE34</f>
        <v>3</v>
      </c>
      <c r="K6" s="728"/>
      <c r="L6" s="88" t="s">
        <v>59</v>
      </c>
      <c r="M6" s="34" t="s">
        <v>60</v>
      </c>
      <c r="N6" s="35"/>
      <c r="O6" s="36"/>
    </row>
    <row r="7" spans="1:15" s="28" customFormat="1" ht="24" customHeight="1">
      <c r="A7" s="99" t="str">
        <f>'3月總表'!E19</f>
        <v>有機青菜</v>
      </c>
      <c r="B7" s="729" t="s">
        <v>61</v>
      </c>
      <c r="C7" s="727"/>
      <c r="D7" s="729" t="s">
        <v>62</v>
      </c>
      <c r="E7" s="727"/>
      <c r="F7" s="727"/>
      <c r="G7" s="729" t="s">
        <v>63</v>
      </c>
      <c r="H7" s="727"/>
      <c r="I7" s="727"/>
      <c r="J7" s="730" t="s">
        <v>64</v>
      </c>
      <c r="K7" s="731"/>
      <c r="L7" s="88" t="s">
        <v>65</v>
      </c>
      <c r="M7" s="39" t="s">
        <v>66</v>
      </c>
      <c r="N7" s="40"/>
      <c r="O7" s="36"/>
    </row>
    <row r="8" spans="1:15" s="28" customFormat="1" ht="24" customHeight="1">
      <c r="A8" s="99" t="str">
        <f>'3月總表'!E20</f>
        <v>蘿蔔雞湯</v>
      </c>
      <c r="B8" s="727"/>
      <c r="C8" s="727"/>
      <c r="D8" s="727"/>
      <c r="E8" s="727"/>
      <c r="F8" s="727"/>
      <c r="G8" s="727"/>
      <c r="H8" s="727"/>
      <c r="I8" s="727"/>
      <c r="J8" s="727">
        <f>'第三周'!AE36</f>
        <v>639.5</v>
      </c>
      <c r="K8" s="728"/>
      <c r="L8" s="684"/>
      <c r="M8" s="684"/>
      <c r="N8" s="685"/>
      <c r="O8" s="36"/>
    </row>
    <row r="9" spans="1:15" s="28" customFormat="1" ht="24" customHeight="1" thickBot="1">
      <c r="A9" s="90"/>
      <c r="B9" s="723"/>
      <c r="C9" s="723"/>
      <c r="D9" s="723"/>
      <c r="E9" s="723"/>
      <c r="F9" s="723"/>
      <c r="G9" s="723"/>
      <c r="H9" s="723"/>
      <c r="I9" s="723"/>
      <c r="J9" s="723"/>
      <c r="K9" s="724"/>
      <c r="L9" s="725"/>
      <c r="M9" s="725"/>
      <c r="N9" s="726"/>
      <c r="O9" s="42"/>
    </row>
    <row r="10" spans="1:15" s="28" customFormat="1" ht="24" customHeight="1">
      <c r="A10" s="717" t="s">
        <v>161</v>
      </c>
      <c r="B10" s="718"/>
      <c r="C10" s="718"/>
      <c r="D10" s="718"/>
      <c r="E10" s="718"/>
      <c r="F10" s="718"/>
      <c r="G10" s="718"/>
      <c r="H10" s="718"/>
      <c r="I10" s="718"/>
      <c r="J10" s="718"/>
      <c r="K10" s="719"/>
      <c r="L10" s="704" t="s">
        <v>162</v>
      </c>
      <c r="M10" s="705"/>
      <c r="N10" s="706"/>
      <c r="O10" s="36"/>
    </row>
    <row r="11" spans="1:15" s="28" customFormat="1" ht="24" customHeight="1">
      <c r="A11" s="43" t="s">
        <v>163</v>
      </c>
      <c r="B11" s="44"/>
      <c r="C11" s="44"/>
      <c r="D11" s="44"/>
      <c r="E11" s="44"/>
      <c r="F11" s="44"/>
      <c r="G11" s="44"/>
      <c r="H11" s="44"/>
      <c r="I11" s="44"/>
      <c r="J11" s="44"/>
      <c r="K11" s="45"/>
      <c r="L11" s="720"/>
      <c r="M11" s="721"/>
      <c r="N11" s="722"/>
      <c r="O11" s="36"/>
    </row>
    <row r="12" spans="1:15" s="28" customFormat="1" ht="24" customHeight="1">
      <c r="A12" s="46" t="s">
        <v>164</v>
      </c>
      <c r="B12" s="47"/>
      <c r="C12" s="47"/>
      <c r="D12" s="47"/>
      <c r="E12" s="47"/>
      <c r="F12" s="47"/>
      <c r="G12" s="47"/>
      <c r="H12" s="47"/>
      <c r="I12" s="47"/>
      <c r="J12" s="47"/>
      <c r="K12" s="48"/>
      <c r="L12" s="712"/>
      <c r="M12" s="713"/>
      <c r="N12" s="714"/>
      <c r="O12" s="36"/>
    </row>
    <row r="13" spans="1:15" s="28" customFormat="1" ht="24" customHeight="1">
      <c r="A13" s="46" t="s">
        <v>165</v>
      </c>
      <c r="B13" s="47"/>
      <c r="C13" s="47"/>
      <c r="D13" s="47"/>
      <c r="E13" s="47"/>
      <c r="F13" s="47"/>
      <c r="G13" s="47"/>
      <c r="H13" s="47"/>
      <c r="I13" s="47"/>
      <c r="J13" s="47"/>
      <c r="K13" s="48"/>
      <c r="L13" s="712"/>
      <c r="M13" s="713"/>
      <c r="N13" s="714"/>
      <c r="O13" s="36"/>
    </row>
    <row r="14" spans="1:15" s="28" customFormat="1" ht="24" customHeight="1">
      <c r="A14" s="715" t="s">
        <v>166</v>
      </c>
      <c r="B14" s="708"/>
      <c r="C14" s="708"/>
      <c r="D14" s="709"/>
      <c r="E14" s="716" t="s">
        <v>73</v>
      </c>
      <c r="F14" s="708"/>
      <c r="G14" s="708"/>
      <c r="H14" s="708"/>
      <c r="I14" s="708"/>
      <c r="J14" s="708"/>
      <c r="K14" s="711"/>
      <c r="L14" s="712"/>
      <c r="M14" s="713"/>
      <c r="N14" s="714"/>
      <c r="O14" s="49"/>
    </row>
    <row r="15" spans="1:15" s="28" customFormat="1" ht="24" customHeight="1">
      <c r="A15" s="707"/>
      <c r="B15" s="708"/>
      <c r="C15" s="708"/>
      <c r="D15" s="709"/>
      <c r="E15" s="710"/>
      <c r="F15" s="708"/>
      <c r="G15" s="708"/>
      <c r="H15" s="708"/>
      <c r="I15" s="708"/>
      <c r="J15" s="708"/>
      <c r="K15" s="711"/>
      <c r="L15" s="712"/>
      <c r="M15" s="713"/>
      <c r="N15" s="714"/>
      <c r="O15" s="50"/>
    </row>
    <row r="16" spans="1:15" s="28" customFormat="1" ht="24" customHeight="1">
      <c r="A16" s="46" t="s">
        <v>167</v>
      </c>
      <c r="B16" s="51"/>
      <c r="C16" s="51"/>
      <c r="D16" s="51"/>
      <c r="E16" s="51"/>
      <c r="F16" s="52"/>
      <c r="G16" s="53" t="s">
        <v>75</v>
      </c>
      <c r="H16" s="52"/>
      <c r="I16" s="52"/>
      <c r="J16" s="54"/>
      <c r="K16" s="55"/>
      <c r="L16" s="698"/>
      <c r="M16" s="699"/>
      <c r="N16" s="700"/>
      <c r="O16" s="56"/>
    </row>
    <row r="17" spans="1:15" s="28" customFormat="1" ht="24" customHeight="1">
      <c r="A17" s="46" t="s">
        <v>168</v>
      </c>
      <c r="B17" s="51"/>
      <c r="C17" s="51"/>
      <c r="D17" s="51"/>
      <c r="E17" s="51"/>
      <c r="F17" s="52"/>
      <c r="G17" s="52"/>
      <c r="H17" s="52"/>
      <c r="I17" s="52"/>
      <c r="J17" s="54"/>
      <c r="K17" s="55"/>
      <c r="L17" s="57"/>
      <c r="M17" s="58"/>
      <c r="N17" s="36"/>
      <c r="O17" s="56"/>
    </row>
    <row r="18" spans="1:15" s="28" customFormat="1" ht="24" customHeight="1">
      <c r="A18" s="59"/>
      <c r="B18" s="60"/>
      <c r="C18" s="60"/>
      <c r="D18" s="60"/>
      <c r="E18" s="60"/>
      <c r="F18" s="61"/>
      <c r="G18" s="62"/>
      <c r="H18" s="62"/>
      <c r="I18" s="62"/>
      <c r="J18" s="63"/>
      <c r="K18" s="64"/>
      <c r="L18" s="57"/>
      <c r="M18" s="58"/>
      <c r="N18" s="36"/>
      <c r="O18" s="56"/>
    </row>
    <row r="19" spans="1:15" s="28" customFormat="1" ht="24" customHeight="1">
      <c r="A19" s="59"/>
      <c r="B19" s="65"/>
      <c r="C19" s="65"/>
      <c r="D19" s="65"/>
      <c r="E19" s="65"/>
      <c r="F19" s="62"/>
      <c r="G19" s="62"/>
      <c r="H19" s="62"/>
      <c r="I19" s="62"/>
      <c r="J19" s="63"/>
      <c r="K19" s="64"/>
      <c r="L19" s="57"/>
      <c r="M19" s="58"/>
      <c r="N19" s="36"/>
      <c r="O19" s="56"/>
    </row>
    <row r="20" spans="1:15" s="28" customFormat="1" ht="24" customHeight="1">
      <c r="A20" s="59"/>
      <c r="B20" s="65"/>
      <c r="C20" s="65"/>
      <c r="D20" s="65"/>
      <c r="E20" s="65"/>
      <c r="F20" s="62"/>
      <c r="G20" s="62"/>
      <c r="H20" s="62"/>
      <c r="I20" s="62"/>
      <c r="J20" s="63"/>
      <c r="K20" s="64"/>
      <c r="L20" s="57"/>
      <c r="M20" s="58"/>
      <c r="N20" s="36"/>
      <c r="O20" s="56"/>
    </row>
    <row r="21" spans="1:15" s="28" customFormat="1" ht="24" customHeight="1">
      <c r="A21" s="66"/>
      <c r="B21" s="60"/>
      <c r="C21" s="60"/>
      <c r="D21" s="60"/>
      <c r="E21" s="60"/>
      <c r="F21" s="62"/>
      <c r="G21" s="62"/>
      <c r="H21" s="62"/>
      <c r="I21" s="62"/>
      <c r="J21" s="63"/>
      <c r="K21" s="64"/>
      <c r="L21" s="57"/>
      <c r="M21" s="58"/>
      <c r="N21" s="36"/>
      <c r="O21" s="56"/>
    </row>
    <row r="22" spans="1:15" s="28" customFormat="1" ht="24" customHeight="1">
      <c r="A22" s="66"/>
      <c r="B22" s="60"/>
      <c r="C22" s="60"/>
      <c r="D22" s="60"/>
      <c r="E22" s="60"/>
      <c r="F22" s="62"/>
      <c r="G22" s="62"/>
      <c r="H22" s="62"/>
      <c r="I22" s="62"/>
      <c r="J22" s="63"/>
      <c r="K22" s="64"/>
      <c r="L22" s="57"/>
      <c r="M22" s="58"/>
      <c r="N22" s="36"/>
      <c r="O22" s="56"/>
    </row>
    <row r="23" spans="1:15" s="28" customFormat="1" ht="24" customHeight="1">
      <c r="A23" s="66"/>
      <c r="B23" s="60"/>
      <c r="C23" s="60"/>
      <c r="D23" s="60"/>
      <c r="E23" s="60"/>
      <c r="F23" s="62"/>
      <c r="G23" s="62"/>
      <c r="H23" s="62"/>
      <c r="I23" s="62"/>
      <c r="J23" s="63"/>
      <c r="K23" s="64"/>
      <c r="L23" s="57"/>
      <c r="M23" s="58"/>
      <c r="N23" s="36"/>
      <c r="O23" s="56"/>
    </row>
    <row r="24" spans="1:15" s="28" customFormat="1" ht="24" customHeight="1">
      <c r="A24" s="67"/>
      <c r="B24" s="62"/>
      <c r="C24" s="62"/>
      <c r="D24" s="62"/>
      <c r="E24" s="62"/>
      <c r="F24" s="62"/>
      <c r="G24" s="62"/>
      <c r="H24" s="62"/>
      <c r="I24" s="62"/>
      <c r="J24" s="68"/>
      <c r="K24" s="69"/>
      <c r="L24" s="66"/>
      <c r="M24" s="70"/>
      <c r="N24" s="71"/>
      <c r="O24" s="50"/>
    </row>
    <row r="25" spans="1:15" s="28" customFormat="1" ht="24" customHeight="1">
      <c r="A25" s="67"/>
      <c r="B25" s="72"/>
      <c r="C25" s="72"/>
      <c r="D25" s="72"/>
      <c r="E25" s="72"/>
      <c r="F25" s="72"/>
      <c r="G25" s="72"/>
      <c r="H25" s="72"/>
      <c r="I25" s="72"/>
      <c r="J25" s="696"/>
      <c r="K25" s="697"/>
      <c r="L25" s="73"/>
      <c r="M25" s="74"/>
      <c r="N25" s="56"/>
      <c r="O25" s="56"/>
    </row>
    <row r="26" spans="1:15" s="28" customFormat="1" ht="24" customHeight="1">
      <c r="A26" s="66"/>
      <c r="B26" s="65"/>
      <c r="C26" s="65"/>
      <c r="D26" s="65"/>
      <c r="E26" s="65"/>
      <c r="F26" s="62"/>
      <c r="G26" s="62"/>
      <c r="H26" s="62"/>
      <c r="I26" s="62"/>
      <c r="J26" s="63"/>
      <c r="K26" s="64"/>
      <c r="L26" s="698"/>
      <c r="M26" s="699"/>
      <c r="N26" s="700"/>
      <c r="O26" s="56"/>
    </row>
    <row r="27" spans="1:15" s="28" customFormat="1" ht="24" customHeight="1" thickBot="1">
      <c r="A27" s="66"/>
      <c r="B27" s="60"/>
      <c r="C27" s="60"/>
      <c r="D27" s="60"/>
      <c r="E27" s="60"/>
      <c r="F27" s="62"/>
      <c r="G27" s="62"/>
      <c r="H27" s="62"/>
      <c r="I27" s="62"/>
      <c r="J27" s="63"/>
      <c r="K27" s="64"/>
      <c r="L27" s="701"/>
      <c r="M27" s="702"/>
      <c r="N27" s="703"/>
      <c r="O27" s="56"/>
    </row>
    <row r="28" spans="1:15" s="28" customFormat="1" ht="24" customHeight="1">
      <c r="A28" s="66"/>
      <c r="B28" s="65"/>
      <c r="C28" s="65"/>
      <c r="D28" s="65"/>
      <c r="E28" s="65"/>
      <c r="F28" s="62"/>
      <c r="G28" s="62"/>
      <c r="H28" s="62"/>
      <c r="I28" s="62"/>
      <c r="J28" s="63"/>
      <c r="K28" s="64"/>
      <c r="L28" s="704" t="s">
        <v>77</v>
      </c>
      <c r="M28" s="705"/>
      <c r="N28" s="706"/>
      <c r="O28" s="56"/>
    </row>
    <row r="29" spans="1:15" s="28" customFormat="1" ht="24" customHeight="1">
      <c r="A29" s="66"/>
      <c r="B29" s="60"/>
      <c r="C29" s="60"/>
      <c r="D29" s="60"/>
      <c r="E29" s="60"/>
      <c r="F29" s="62"/>
      <c r="G29" s="62"/>
      <c r="H29" s="62"/>
      <c r="I29" s="62"/>
      <c r="J29" s="63"/>
      <c r="K29" s="64"/>
      <c r="L29" s="693" t="s">
        <v>169</v>
      </c>
      <c r="M29" s="694"/>
      <c r="N29" s="695"/>
      <c r="O29" s="56"/>
    </row>
    <row r="30" spans="1:15" s="28" customFormat="1" ht="24" customHeight="1">
      <c r="A30" s="66"/>
      <c r="B30" s="75"/>
      <c r="C30" s="75"/>
      <c r="D30" s="75"/>
      <c r="E30" s="75"/>
      <c r="F30" s="62"/>
      <c r="G30" s="62"/>
      <c r="H30" s="62"/>
      <c r="I30" s="62"/>
      <c r="J30" s="63"/>
      <c r="K30" s="64"/>
      <c r="L30" s="683" t="s">
        <v>170</v>
      </c>
      <c r="M30" s="684"/>
      <c r="N30" s="685"/>
      <c r="O30" s="56"/>
    </row>
    <row r="31" spans="1:15" s="28" customFormat="1" ht="24" customHeight="1">
      <c r="A31" s="66"/>
      <c r="B31" s="75"/>
      <c r="C31" s="75"/>
      <c r="D31" s="75"/>
      <c r="E31" s="75"/>
      <c r="F31" s="62"/>
      <c r="G31" s="62"/>
      <c r="H31" s="62"/>
      <c r="I31" s="62"/>
      <c r="J31" s="63"/>
      <c r="K31" s="64"/>
      <c r="L31" s="683" t="s">
        <v>171</v>
      </c>
      <c r="M31" s="684"/>
      <c r="N31" s="685"/>
      <c r="O31" s="56"/>
    </row>
    <row r="32" spans="1:15" s="28" customFormat="1" ht="24" customHeight="1">
      <c r="A32" s="66"/>
      <c r="B32" s="75"/>
      <c r="C32" s="75"/>
      <c r="D32" s="75"/>
      <c r="E32" s="75"/>
      <c r="F32" s="62"/>
      <c r="G32" s="62"/>
      <c r="H32" s="62"/>
      <c r="I32" s="62"/>
      <c r="J32" s="63"/>
      <c r="K32" s="64"/>
      <c r="L32" s="683" t="s">
        <v>172</v>
      </c>
      <c r="M32" s="684"/>
      <c r="N32" s="685"/>
      <c r="O32" s="56"/>
    </row>
    <row r="33" spans="1:15" s="28" customFormat="1" ht="24" customHeight="1">
      <c r="A33" s="67"/>
      <c r="B33" s="62"/>
      <c r="C33" s="62"/>
      <c r="D33" s="62"/>
      <c r="E33" s="62"/>
      <c r="F33" s="62"/>
      <c r="G33" s="62"/>
      <c r="H33" s="62"/>
      <c r="I33" s="62"/>
      <c r="J33" s="68"/>
      <c r="K33" s="69"/>
      <c r="L33" s="683" t="s">
        <v>173</v>
      </c>
      <c r="M33" s="684"/>
      <c r="N33" s="685"/>
      <c r="O33" s="50"/>
    </row>
    <row r="34" spans="1:15" s="28" customFormat="1" ht="24" customHeight="1" thickBot="1">
      <c r="A34" s="76"/>
      <c r="B34" s="77"/>
      <c r="C34" s="77"/>
      <c r="D34" s="77"/>
      <c r="E34" s="77"/>
      <c r="F34" s="77"/>
      <c r="G34" s="77"/>
      <c r="H34" s="77"/>
      <c r="I34" s="77"/>
      <c r="J34" s="78"/>
      <c r="K34" s="79"/>
      <c r="L34" s="686" t="s">
        <v>174</v>
      </c>
      <c r="M34" s="687"/>
      <c r="N34" s="688"/>
      <c r="O34" s="80"/>
    </row>
    <row r="35" s="28" customFormat="1" ht="16.5" customHeight="1" hidden="1"/>
    <row r="36" spans="1:15" s="28" customFormat="1" ht="24" customHeight="1">
      <c r="A36" s="81" t="s">
        <v>175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5" s="28" customFormat="1" ht="46.5" customHeight="1" thickBot="1">
      <c r="A37" s="689" t="s">
        <v>217</v>
      </c>
      <c r="B37" s="690"/>
      <c r="C37" s="690"/>
      <c r="D37" s="690"/>
      <c r="E37" s="690"/>
      <c r="F37" s="690"/>
      <c r="G37" s="690"/>
      <c r="H37" s="690"/>
      <c r="I37" s="690"/>
      <c r="J37" s="690"/>
      <c r="K37" s="690"/>
      <c r="L37" s="690"/>
      <c r="M37" s="690"/>
      <c r="N37" s="690"/>
      <c r="O37" s="690"/>
    </row>
    <row r="38" spans="1:14" s="28" customFormat="1" ht="28.5" customHeight="1">
      <c r="A38" s="83" t="s">
        <v>176</v>
      </c>
      <c r="B38" s="22" t="s">
        <v>177</v>
      </c>
      <c r="C38" s="23">
        <f>C2</f>
        <v>112</v>
      </c>
      <c r="D38" s="24" t="s">
        <v>178</v>
      </c>
      <c r="E38" s="23">
        <f>E2</f>
        <v>3</v>
      </c>
      <c r="F38" s="24" t="s">
        <v>179</v>
      </c>
      <c r="G38" s="23">
        <f>G2</f>
        <v>17</v>
      </c>
      <c r="H38" s="24" t="s">
        <v>180</v>
      </c>
      <c r="I38" s="24" t="s">
        <v>181</v>
      </c>
      <c r="J38" s="24" t="str">
        <f>J2</f>
        <v>五</v>
      </c>
      <c r="K38" s="748" t="str">
        <f>'3二日誌'!K38:L38</f>
        <v> 廠商：定緁</v>
      </c>
      <c r="L38" s="748"/>
      <c r="M38" s="691" t="s">
        <v>183</v>
      </c>
      <c r="N38" s="692"/>
    </row>
    <row r="39" spans="1:14" s="28" customFormat="1" ht="28.5" customHeight="1">
      <c r="A39" s="665" t="s">
        <v>184</v>
      </c>
      <c r="B39" s="676" t="s">
        <v>212</v>
      </c>
      <c r="C39" s="676"/>
      <c r="D39" s="676" t="s">
        <v>185</v>
      </c>
      <c r="E39" s="676"/>
      <c r="F39" s="676"/>
      <c r="G39" s="676" t="s">
        <v>186</v>
      </c>
      <c r="H39" s="676"/>
      <c r="I39" s="676"/>
      <c r="J39" s="675" t="s">
        <v>187</v>
      </c>
      <c r="K39" s="675"/>
      <c r="L39" s="675" t="s">
        <v>188</v>
      </c>
      <c r="M39" s="677" t="s">
        <v>228</v>
      </c>
      <c r="N39" s="680" t="s">
        <v>189</v>
      </c>
    </row>
    <row r="40" spans="1:14" s="28" customFormat="1" ht="28.5" customHeight="1">
      <c r="A40" s="682"/>
      <c r="B40" s="676"/>
      <c r="C40" s="676"/>
      <c r="D40" s="676"/>
      <c r="E40" s="676"/>
      <c r="F40" s="676"/>
      <c r="G40" s="676"/>
      <c r="H40" s="676"/>
      <c r="I40" s="676"/>
      <c r="J40" s="676"/>
      <c r="K40" s="676"/>
      <c r="L40" s="676"/>
      <c r="M40" s="678"/>
      <c r="N40" s="681"/>
    </row>
    <row r="41" spans="1:14" s="28" customFormat="1" ht="28.5" customHeight="1">
      <c r="A41" s="665" t="s">
        <v>190</v>
      </c>
      <c r="B41" s="676"/>
      <c r="C41" s="676"/>
      <c r="D41" s="676"/>
      <c r="E41" s="676"/>
      <c r="F41" s="676"/>
      <c r="G41" s="676"/>
      <c r="H41" s="676"/>
      <c r="I41" s="676"/>
      <c r="J41" s="676"/>
      <c r="K41" s="676"/>
      <c r="L41" s="676"/>
      <c r="M41" s="678"/>
      <c r="N41" s="681"/>
    </row>
    <row r="42" spans="1:14" s="28" customFormat="1" ht="36" customHeight="1">
      <c r="A42" s="682"/>
      <c r="B42" s="676"/>
      <c r="C42" s="676"/>
      <c r="D42" s="676"/>
      <c r="E42" s="676"/>
      <c r="F42" s="676"/>
      <c r="G42" s="676"/>
      <c r="H42" s="676"/>
      <c r="I42" s="676"/>
      <c r="J42" s="676"/>
      <c r="K42" s="676"/>
      <c r="L42" s="676"/>
      <c r="M42" s="679"/>
      <c r="N42" s="681"/>
    </row>
    <row r="43" spans="1:14" s="28" customFormat="1" ht="28.5" customHeight="1">
      <c r="A43" s="314" t="s">
        <v>489</v>
      </c>
      <c r="B43" s="674"/>
      <c r="C43" s="674"/>
      <c r="D43" s="674"/>
      <c r="E43" s="674"/>
      <c r="F43" s="674"/>
      <c r="G43" s="674"/>
      <c r="H43" s="674"/>
      <c r="I43" s="674"/>
      <c r="J43" s="674"/>
      <c r="K43" s="674"/>
      <c r="L43" s="258"/>
      <c r="M43" s="258"/>
      <c r="N43" s="259"/>
    </row>
    <row r="44" spans="1:14" s="28" customFormat="1" ht="28.5" customHeight="1">
      <c r="A44" s="275" t="s">
        <v>494</v>
      </c>
      <c r="B44" s="674"/>
      <c r="C44" s="674"/>
      <c r="D44" s="674"/>
      <c r="E44" s="674"/>
      <c r="F44" s="674"/>
      <c r="G44" s="674"/>
      <c r="H44" s="674"/>
      <c r="I44" s="674"/>
      <c r="J44" s="674"/>
      <c r="K44" s="674"/>
      <c r="L44" s="258"/>
      <c r="M44" s="258"/>
      <c r="N44" s="259"/>
    </row>
    <row r="45" spans="1:14" s="28" customFormat="1" ht="28.5" customHeight="1">
      <c r="A45" s="106" t="s">
        <v>404</v>
      </c>
      <c r="B45" s="674"/>
      <c r="C45" s="674"/>
      <c r="D45" s="743"/>
      <c r="E45" s="674"/>
      <c r="F45" s="674"/>
      <c r="G45" s="674"/>
      <c r="H45" s="674"/>
      <c r="I45" s="674"/>
      <c r="J45" s="674"/>
      <c r="K45" s="674"/>
      <c r="L45" s="258"/>
      <c r="M45" s="258"/>
      <c r="N45" s="259"/>
    </row>
    <row r="46" spans="1:14" s="28" customFormat="1" ht="28.5" customHeight="1">
      <c r="A46" s="275" t="s">
        <v>474</v>
      </c>
      <c r="B46" s="674"/>
      <c r="C46" s="674"/>
      <c r="D46" s="674"/>
      <c r="E46" s="674"/>
      <c r="F46" s="674"/>
      <c r="G46" s="674"/>
      <c r="H46" s="674"/>
      <c r="I46" s="674"/>
      <c r="J46" s="674"/>
      <c r="K46" s="674"/>
      <c r="L46" s="258"/>
      <c r="M46" s="258"/>
      <c r="N46" s="259"/>
    </row>
    <row r="47" spans="1:14" s="28" customFormat="1" ht="28.5" customHeight="1">
      <c r="A47" s="106" t="s">
        <v>386</v>
      </c>
      <c r="B47" s="674"/>
      <c r="C47" s="674"/>
      <c r="D47" s="674"/>
      <c r="E47" s="674"/>
      <c r="F47" s="674"/>
      <c r="G47" s="674"/>
      <c r="H47" s="674"/>
      <c r="I47" s="674"/>
      <c r="J47" s="741"/>
      <c r="K47" s="742"/>
      <c r="L47" s="257"/>
      <c r="M47" s="274"/>
      <c r="N47" s="259"/>
    </row>
    <row r="48" spans="1:14" s="28" customFormat="1" ht="28.5" customHeight="1">
      <c r="A48" s="106" t="s">
        <v>415</v>
      </c>
      <c r="B48" s="674"/>
      <c r="C48" s="674"/>
      <c r="D48" s="674"/>
      <c r="E48" s="674"/>
      <c r="F48" s="674"/>
      <c r="G48" s="674"/>
      <c r="H48" s="674"/>
      <c r="I48" s="674"/>
      <c r="J48" s="674"/>
      <c r="K48" s="674"/>
      <c r="L48" s="258"/>
      <c r="M48" s="258"/>
      <c r="N48" s="259"/>
    </row>
    <row r="49" spans="1:14" ht="28.5" customHeight="1">
      <c r="A49" s="106" t="s">
        <v>35</v>
      </c>
      <c r="B49" s="674"/>
      <c r="C49" s="674"/>
      <c r="D49" s="674"/>
      <c r="E49" s="674"/>
      <c r="F49" s="674"/>
      <c r="G49" s="674"/>
      <c r="H49" s="674"/>
      <c r="I49" s="674"/>
      <c r="J49" s="674"/>
      <c r="K49" s="674"/>
      <c r="L49" s="258"/>
      <c r="M49" s="258"/>
      <c r="N49" s="259"/>
    </row>
    <row r="50" spans="1:14" s="28" customFormat="1" ht="28.5" customHeight="1">
      <c r="A50" s="106" t="s">
        <v>418</v>
      </c>
      <c r="B50" s="674"/>
      <c r="C50" s="674"/>
      <c r="D50" s="674"/>
      <c r="E50" s="674"/>
      <c r="F50" s="674"/>
      <c r="G50" s="674"/>
      <c r="H50" s="674"/>
      <c r="I50" s="674"/>
      <c r="J50" s="674"/>
      <c r="K50" s="674"/>
      <c r="L50" s="258"/>
      <c r="M50" s="258"/>
      <c r="N50" s="259"/>
    </row>
    <row r="51" spans="1:14" s="28" customFormat="1" ht="28.5" customHeight="1">
      <c r="A51" s="106" t="s">
        <v>420</v>
      </c>
      <c r="B51" s="674"/>
      <c r="C51" s="674"/>
      <c r="D51" s="674"/>
      <c r="E51" s="674"/>
      <c r="F51" s="674"/>
      <c r="G51" s="674"/>
      <c r="H51" s="674"/>
      <c r="I51" s="674"/>
      <c r="J51" s="674"/>
      <c r="K51" s="674"/>
      <c r="L51" s="258"/>
      <c r="M51" s="258"/>
      <c r="N51" s="259"/>
    </row>
    <row r="52" spans="1:14" s="28" customFormat="1" ht="28.5" customHeight="1">
      <c r="A52" s="275" t="s">
        <v>474</v>
      </c>
      <c r="B52" s="674"/>
      <c r="C52" s="674"/>
      <c r="D52" s="674"/>
      <c r="E52" s="674"/>
      <c r="F52" s="674"/>
      <c r="G52" s="674"/>
      <c r="H52" s="674"/>
      <c r="I52" s="674"/>
      <c r="J52" s="674"/>
      <c r="K52" s="674"/>
      <c r="L52" s="258"/>
      <c r="M52" s="258"/>
      <c r="N52" s="259"/>
    </row>
    <row r="53" spans="1:14" ht="28.5" customHeight="1">
      <c r="A53" s="279" t="s">
        <v>462</v>
      </c>
      <c r="B53" s="674"/>
      <c r="C53" s="674"/>
      <c r="D53" s="674"/>
      <c r="E53" s="674"/>
      <c r="F53" s="674"/>
      <c r="G53" s="674"/>
      <c r="H53" s="674"/>
      <c r="I53" s="674"/>
      <c r="J53" s="674"/>
      <c r="K53" s="674"/>
      <c r="L53" s="258"/>
      <c r="M53" s="258"/>
      <c r="N53" s="259"/>
    </row>
    <row r="54" spans="1:14" s="28" customFormat="1" ht="28.5" customHeight="1">
      <c r="A54" s="275" t="s">
        <v>453</v>
      </c>
      <c r="B54" s="674"/>
      <c r="C54" s="674"/>
      <c r="D54" s="674"/>
      <c r="E54" s="674"/>
      <c r="F54" s="674"/>
      <c r="G54" s="674"/>
      <c r="H54" s="674"/>
      <c r="I54" s="674"/>
      <c r="J54" s="674"/>
      <c r="K54" s="674"/>
      <c r="L54" s="258"/>
      <c r="M54" s="258"/>
      <c r="N54" s="259"/>
    </row>
    <row r="55" spans="1:14" s="28" customFormat="1" ht="28.5" customHeight="1">
      <c r="A55" s="106" t="s">
        <v>28</v>
      </c>
      <c r="B55" s="674"/>
      <c r="C55" s="674"/>
      <c r="D55" s="674"/>
      <c r="E55" s="674"/>
      <c r="F55" s="674"/>
      <c r="G55" s="674"/>
      <c r="H55" s="674"/>
      <c r="I55" s="674"/>
      <c r="J55" s="674"/>
      <c r="K55" s="674"/>
      <c r="L55" s="258"/>
      <c r="M55" s="258"/>
      <c r="N55" s="259"/>
    </row>
    <row r="56" spans="1:14" s="28" customFormat="1" ht="28.5" customHeight="1">
      <c r="A56" s="276" t="s">
        <v>484</v>
      </c>
      <c r="B56" s="674"/>
      <c r="C56" s="674"/>
      <c r="D56" s="674"/>
      <c r="E56" s="674"/>
      <c r="F56" s="674"/>
      <c r="G56" s="674"/>
      <c r="H56" s="674"/>
      <c r="I56" s="674"/>
      <c r="J56" s="674"/>
      <c r="K56" s="674"/>
      <c r="L56" s="258"/>
      <c r="M56" s="258"/>
      <c r="N56" s="259"/>
    </row>
    <row r="57" spans="1:14" s="28" customFormat="1" ht="28.5" customHeight="1">
      <c r="A57" s="106" t="s">
        <v>220</v>
      </c>
      <c r="B57" s="674"/>
      <c r="C57" s="674"/>
      <c r="D57" s="674"/>
      <c r="E57" s="674"/>
      <c r="F57" s="674"/>
      <c r="G57" s="674"/>
      <c r="H57" s="674"/>
      <c r="I57" s="674"/>
      <c r="J57" s="741"/>
      <c r="K57" s="742"/>
      <c r="L57" s="257"/>
      <c r="M57" s="260"/>
      <c r="N57" s="259"/>
    </row>
    <row r="58" spans="1:14" s="28" customFormat="1" ht="28.5" customHeight="1">
      <c r="A58" s="246" t="s">
        <v>424</v>
      </c>
      <c r="B58" s="674"/>
      <c r="C58" s="674"/>
      <c r="D58" s="741"/>
      <c r="E58" s="742"/>
      <c r="F58" s="742"/>
      <c r="G58" s="674"/>
      <c r="H58" s="674"/>
      <c r="I58" s="674"/>
      <c r="J58" s="674"/>
      <c r="K58" s="674"/>
      <c r="L58" s="258"/>
      <c r="M58" s="258"/>
      <c r="N58" s="259"/>
    </row>
    <row r="59" spans="1:14" s="28" customFormat="1" ht="28.5" customHeight="1">
      <c r="A59" s="248" t="s">
        <v>407</v>
      </c>
      <c r="B59" s="674"/>
      <c r="C59" s="674"/>
      <c r="D59" s="674"/>
      <c r="E59" s="674"/>
      <c r="F59" s="674"/>
      <c r="G59" s="674"/>
      <c r="H59" s="674"/>
      <c r="I59" s="674"/>
      <c r="J59" s="674"/>
      <c r="K59" s="674"/>
      <c r="L59" s="258"/>
      <c r="M59" s="258"/>
      <c r="N59" s="259"/>
    </row>
    <row r="60" spans="1:14" ht="28.5" customHeight="1">
      <c r="A60" s="248" t="s">
        <v>28</v>
      </c>
      <c r="B60" s="674"/>
      <c r="C60" s="674"/>
      <c r="D60" s="674"/>
      <c r="E60" s="674"/>
      <c r="F60" s="674"/>
      <c r="G60" s="674"/>
      <c r="H60" s="674"/>
      <c r="I60" s="674"/>
      <c r="J60" s="674"/>
      <c r="K60" s="674"/>
      <c r="L60" s="258"/>
      <c r="M60" s="258"/>
      <c r="N60" s="259"/>
    </row>
    <row r="61" spans="1:14" ht="28.5" customHeight="1">
      <c r="A61" s="179"/>
      <c r="B61" s="674"/>
      <c r="C61" s="674"/>
      <c r="D61" s="674"/>
      <c r="E61" s="674"/>
      <c r="F61" s="674"/>
      <c r="G61" s="674"/>
      <c r="H61" s="674"/>
      <c r="I61" s="674"/>
      <c r="J61" s="674"/>
      <c r="K61" s="674"/>
      <c r="L61" s="258"/>
      <c r="M61" s="258"/>
      <c r="N61" s="259"/>
    </row>
    <row r="62" spans="1:14" ht="28.5" customHeight="1" thickBot="1">
      <c r="A62" s="94"/>
      <c r="B62" s="749"/>
      <c r="C62" s="749"/>
      <c r="D62" s="749"/>
      <c r="E62" s="749"/>
      <c r="F62" s="749"/>
      <c r="G62" s="749"/>
      <c r="H62" s="749"/>
      <c r="I62" s="749"/>
      <c r="J62" s="749"/>
      <c r="K62" s="749"/>
      <c r="L62" s="263"/>
      <c r="M62" s="263"/>
      <c r="N62" s="264"/>
    </row>
    <row r="63" spans="1:14" ht="15.75" customHeight="1">
      <c r="A63" s="739" t="s">
        <v>94</v>
      </c>
      <c r="B63" s="670" t="s">
        <v>191</v>
      </c>
      <c r="C63" s="670"/>
      <c r="D63" s="670"/>
      <c r="E63" s="670"/>
      <c r="F63" s="670"/>
      <c r="G63" s="670"/>
      <c r="H63" s="670"/>
      <c r="I63" s="670"/>
      <c r="J63" s="670"/>
      <c r="K63" s="670"/>
      <c r="L63" s="670"/>
      <c r="M63" s="670"/>
      <c r="N63" s="671"/>
    </row>
    <row r="64" spans="1:14" ht="21" customHeight="1">
      <c r="A64" s="666"/>
      <c r="B64" s="670" t="s">
        <v>192</v>
      </c>
      <c r="C64" s="670"/>
      <c r="D64" s="670"/>
      <c r="E64" s="670"/>
      <c r="F64" s="670"/>
      <c r="G64" s="670"/>
      <c r="H64" s="670"/>
      <c r="I64" s="670"/>
      <c r="J64" s="670"/>
      <c r="K64" s="670"/>
      <c r="L64" s="670"/>
      <c r="M64" s="670"/>
      <c r="N64" s="671"/>
    </row>
    <row r="65" spans="1:14" ht="21" customHeight="1" thickBot="1">
      <c r="A65" s="667"/>
      <c r="B65" s="672" t="s">
        <v>193</v>
      </c>
      <c r="C65" s="672"/>
      <c r="D65" s="672"/>
      <c r="E65" s="672"/>
      <c r="F65" s="672"/>
      <c r="G65" s="672"/>
      <c r="H65" s="672"/>
      <c r="I65" s="672"/>
      <c r="J65" s="672"/>
      <c r="K65" s="672"/>
      <c r="L65" s="672"/>
      <c r="M65" s="672"/>
      <c r="N65" s="673"/>
    </row>
    <row r="66" spans="1:15" s="28" customFormat="1" ht="24" customHeight="1">
      <c r="A66" s="81" t="s">
        <v>175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</sheetData>
  <sheetProtection/>
  <mergeCells count="145">
    <mergeCell ref="B4:K4"/>
    <mergeCell ref="B5:C5"/>
    <mergeCell ref="D5:F5"/>
    <mergeCell ref="G5:I5"/>
    <mergeCell ref="J5:K5"/>
    <mergeCell ref="A1:O1"/>
    <mergeCell ref="L2:N2"/>
    <mergeCell ref="B3:D3"/>
    <mergeCell ref="E3:F3"/>
    <mergeCell ref="B7:C7"/>
    <mergeCell ref="D7:F7"/>
    <mergeCell ref="G7:I7"/>
    <mergeCell ref="J7:K7"/>
    <mergeCell ref="B6:C6"/>
    <mergeCell ref="D6:F6"/>
    <mergeCell ref="G6:I6"/>
    <mergeCell ref="J6:K6"/>
    <mergeCell ref="L8:N8"/>
    <mergeCell ref="B9:C9"/>
    <mergeCell ref="D9:F9"/>
    <mergeCell ref="G9:I9"/>
    <mergeCell ref="J9:K9"/>
    <mergeCell ref="L9:N9"/>
    <mergeCell ref="B8:C8"/>
    <mergeCell ref="D8:F8"/>
    <mergeCell ref="G8:I8"/>
    <mergeCell ref="J8:K8"/>
    <mergeCell ref="L13:N13"/>
    <mergeCell ref="A14:D14"/>
    <mergeCell ref="E14:K14"/>
    <mergeCell ref="L14:N14"/>
    <mergeCell ref="A10:K10"/>
    <mergeCell ref="L10:N10"/>
    <mergeCell ref="L11:N11"/>
    <mergeCell ref="L12:N12"/>
    <mergeCell ref="J25:K25"/>
    <mergeCell ref="L26:N26"/>
    <mergeCell ref="L27:N27"/>
    <mergeCell ref="L28:N28"/>
    <mergeCell ref="A15:D15"/>
    <mergeCell ref="E15:K15"/>
    <mergeCell ref="L15:N15"/>
    <mergeCell ref="L16:N16"/>
    <mergeCell ref="L33:N33"/>
    <mergeCell ref="L34:N34"/>
    <mergeCell ref="A37:O37"/>
    <mergeCell ref="K38:L38"/>
    <mergeCell ref="M38:N38"/>
    <mergeCell ref="L29:N29"/>
    <mergeCell ref="L30:N30"/>
    <mergeCell ref="L31:N31"/>
    <mergeCell ref="L32:N32"/>
    <mergeCell ref="M39:M42"/>
    <mergeCell ref="N39:N42"/>
    <mergeCell ref="A39:A40"/>
    <mergeCell ref="B39:C42"/>
    <mergeCell ref="D39:F42"/>
    <mergeCell ref="G39:I42"/>
    <mergeCell ref="A41:A42"/>
    <mergeCell ref="B43:C43"/>
    <mergeCell ref="D43:F43"/>
    <mergeCell ref="G43:I43"/>
    <mergeCell ref="J43:K43"/>
    <mergeCell ref="J39:K42"/>
    <mergeCell ref="L39:L42"/>
    <mergeCell ref="B45:C45"/>
    <mergeCell ref="D45:F45"/>
    <mergeCell ref="G45:I45"/>
    <mergeCell ref="J45:K45"/>
    <mergeCell ref="B44:C44"/>
    <mergeCell ref="D44:F44"/>
    <mergeCell ref="G44:I44"/>
    <mergeCell ref="J44:K44"/>
    <mergeCell ref="B47:C47"/>
    <mergeCell ref="D47:F47"/>
    <mergeCell ref="G47:I47"/>
    <mergeCell ref="J47:K47"/>
    <mergeCell ref="B46:C46"/>
    <mergeCell ref="D46:F46"/>
    <mergeCell ref="G46:I46"/>
    <mergeCell ref="J46:K46"/>
    <mergeCell ref="B49:C49"/>
    <mergeCell ref="D49:F49"/>
    <mergeCell ref="G49:I49"/>
    <mergeCell ref="J49:K49"/>
    <mergeCell ref="B48:C48"/>
    <mergeCell ref="D48:F48"/>
    <mergeCell ref="G48:I48"/>
    <mergeCell ref="J48:K48"/>
    <mergeCell ref="B51:C51"/>
    <mergeCell ref="D51:F51"/>
    <mergeCell ref="G51:I51"/>
    <mergeCell ref="J51:K51"/>
    <mergeCell ref="B50:C50"/>
    <mergeCell ref="D50:F50"/>
    <mergeCell ref="G50:I50"/>
    <mergeCell ref="J50:K50"/>
    <mergeCell ref="B53:C53"/>
    <mergeCell ref="D53:F53"/>
    <mergeCell ref="G53:I53"/>
    <mergeCell ref="J53:K53"/>
    <mergeCell ref="B52:C52"/>
    <mergeCell ref="D52:F52"/>
    <mergeCell ref="G52:I52"/>
    <mergeCell ref="J52:K52"/>
    <mergeCell ref="B55:C55"/>
    <mergeCell ref="D55:F55"/>
    <mergeCell ref="G55:I55"/>
    <mergeCell ref="J55:K55"/>
    <mergeCell ref="B54:C54"/>
    <mergeCell ref="D54:F54"/>
    <mergeCell ref="G54:I54"/>
    <mergeCell ref="J54:K54"/>
    <mergeCell ref="B57:C57"/>
    <mergeCell ref="D57:F57"/>
    <mergeCell ref="G57:I57"/>
    <mergeCell ref="J57:K57"/>
    <mergeCell ref="B56:C56"/>
    <mergeCell ref="D56:F56"/>
    <mergeCell ref="G56:I56"/>
    <mergeCell ref="J56:K56"/>
    <mergeCell ref="B59:C59"/>
    <mergeCell ref="D59:F59"/>
    <mergeCell ref="G59:I59"/>
    <mergeCell ref="J59:K59"/>
    <mergeCell ref="B58:C58"/>
    <mergeCell ref="D58:F58"/>
    <mergeCell ref="G58:I58"/>
    <mergeCell ref="J58:K58"/>
    <mergeCell ref="B61:C61"/>
    <mergeCell ref="D61:F61"/>
    <mergeCell ref="G61:I61"/>
    <mergeCell ref="J61:K61"/>
    <mergeCell ref="B60:C60"/>
    <mergeCell ref="D60:F60"/>
    <mergeCell ref="G60:I60"/>
    <mergeCell ref="J60:K60"/>
    <mergeCell ref="A63:A65"/>
    <mergeCell ref="B63:N63"/>
    <mergeCell ref="B64:N64"/>
    <mergeCell ref="B65:N65"/>
    <mergeCell ref="B62:C62"/>
    <mergeCell ref="D62:F62"/>
    <mergeCell ref="G62:I62"/>
    <mergeCell ref="J62:K62"/>
  </mergeCells>
  <printOptions/>
  <pageMargins left="0.17" right="0.16" top="0.31" bottom="0.17" header="0.31" footer="0.17"/>
  <pageSetup horizontalDpi="600" verticalDpi="600" orientation="portrait" paperSize="9" scale="98" r:id="rId1"/>
  <rowBreaks count="1" manualBreakCount="1">
    <brk id="3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37">
      <selection activeCell="B39" sqref="B39:C42"/>
    </sheetView>
  </sheetViews>
  <sheetFormatPr defaultColWidth="9.00390625" defaultRowHeight="16.5"/>
  <cols>
    <col min="1" max="1" width="14.75390625" style="20" customWidth="1"/>
    <col min="2" max="2" width="5.875" style="20" customWidth="1"/>
    <col min="3" max="3" width="6.00390625" style="20" customWidth="1"/>
    <col min="4" max="4" width="4.00390625" style="20" customWidth="1"/>
    <col min="5" max="5" width="4.25390625" style="20" customWidth="1"/>
    <col min="6" max="6" width="3.375" style="20" customWidth="1"/>
    <col min="7" max="8" width="4.00390625" style="20" customWidth="1"/>
    <col min="9" max="9" width="5.375" style="20" customWidth="1"/>
    <col min="10" max="10" width="3.125" style="20" customWidth="1"/>
    <col min="11" max="11" width="9.875" style="20" customWidth="1"/>
    <col min="12" max="12" width="11.875" style="20" customWidth="1"/>
    <col min="13" max="13" width="11.25390625" style="20" customWidth="1"/>
    <col min="14" max="14" width="11.50390625" style="20" customWidth="1"/>
    <col min="15" max="15" width="0.12890625" style="20" hidden="1" customWidth="1"/>
    <col min="16" max="16384" width="9.00390625" style="20" customWidth="1"/>
  </cols>
  <sheetData>
    <row r="1" spans="1:15" ht="33.75" customHeight="1" thickBot="1">
      <c r="A1" s="689" t="s">
        <v>215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</row>
    <row r="2" spans="1:16" s="28" customFormat="1" ht="24" customHeight="1">
      <c r="A2" s="21" t="s">
        <v>156</v>
      </c>
      <c r="B2" s="22" t="s">
        <v>157</v>
      </c>
      <c r="C2" s="23">
        <f>'3五日誌'!C2</f>
        <v>112</v>
      </c>
      <c r="D2" s="24" t="s">
        <v>158</v>
      </c>
      <c r="E2" s="23">
        <f>'3四日誌'!E2</f>
        <v>3</v>
      </c>
      <c r="F2" s="24" t="s">
        <v>194</v>
      </c>
      <c r="G2" s="23">
        <f>'3四日誌'!G2+1</f>
        <v>17</v>
      </c>
      <c r="H2" s="24" t="s">
        <v>195</v>
      </c>
      <c r="I2" s="24" t="s">
        <v>196</v>
      </c>
      <c r="J2" s="24" t="s">
        <v>197</v>
      </c>
      <c r="K2" s="25" t="s">
        <v>198</v>
      </c>
      <c r="L2" s="704" t="s">
        <v>199</v>
      </c>
      <c r="M2" s="705"/>
      <c r="N2" s="706"/>
      <c r="O2" s="26"/>
      <c r="P2" s="27"/>
    </row>
    <row r="3" spans="1:15" s="28" customFormat="1" ht="24" customHeight="1" thickBot="1">
      <c r="A3" s="29" t="s">
        <v>200</v>
      </c>
      <c r="B3" s="737" t="s">
        <v>201</v>
      </c>
      <c r="C3" s="694"/>
      <c r="D3" s="694"/>
      <c r="E3" s="738">
        <f>'3五日誌'!E3:F3</f>
        <v>1450</v>
      </c>
      <c r="F3" s="738"/>
      <c r="G3" s="30" t="s">
        <v>202</v>
      </c>
      <c r="H3" s="31"/>
      <c r="I3" s="31"/>
      <c r="J3" s="31"/>
      <c r="K3" s="32"/>
      <c r="L3" s="33" t="s">
        <v>203</v>
      </c>
      <c r="M3" s="34" t="s">
        <v>204</v>
      </c>
      <c r="N3" s="35"/>
      <c r="O3" s="36"/>
    </row>
    <row r="4" spans="1:15" s="28" customFormat="1" ht="24" customHeight="1">
      <c r="A4" s="98" t="str">
        <f>'3月總表'!E16</f>
        <v>糙米飯</v>
      </c>
      <c r="B4" s="732" t="s">
        <v>205</v>
      </c>
      <c r="C4" s="733"/>
      <c r="D4" s="733"/>
      <c r="E4" s="733"/>
      <c r="F4" s="733"/>
      <c r="G4" s="733"/>
      <c r="H4" s="733"/>
      <c r="I4" s="733"/>
      <c r="J4" s="733"/>
      <c r="K4" s="734"/>
      <c r="L4" s="88" t="s">
        <v>206</v>
      </c>
      <c r="M4" s="34" t="s">
        <v>207</v>
      </c>
      <c r="N4" s="35"/>
      <c r="O4" s="36"/>
    </row>
    <row r="5" spans="1:15" s="28" customFormat="1" ht="24" customHeight="1">
      <c r="A5" s="99" t="str">
        <f>'3月總表'!E17</f>
        <v>◎青醬魚丁</v>
      </c>
      <c r="B5" s="729" t="s">
        <v>282</v>
      </c>
      <c r="C5" s="727"/>
      <c r="D5" s="735" t="s">
        <v>54</v>
      </c>
      <c r="E5" s="736"/>
      <c r="F5" s="736"/>
      <c r="G5" s="729" t="s">
        <v>55</v>
      </c>
      <c r="H5" s="727"/>
      <c r="I5" s="727"/>
      <c r="J5" s="729" t="s">
        <v>56</v>
      </c>
      <c r="K5" s="728"/>
      <c r="L5" s="88" t="s">
        <v>57</v>
      </c>
      <c r="M5" s="34" t="s">
        <v>58</v>
      </c>
      <c r="N5" s="35"/>
      <c r="O5" s="36"/>
    </row>
    <row r="6" spans="1:15" s="28" customFormat="1" ht="24" customHeight="1">
      <c r="A6" s="99" t="str">
        <f>'3月總表'!E18</f>
        <v>黃瓜燴鴿蛋</v>
      </c>
      <c r="B6" s="727">
        <f>'第三周'!AE31</f>
        <v>4.1</v>
      </c>
      <c r="C6" s="727"/>
      <c r="D6" s="727">
        <f>'第三周'!AE32</f>
        <v>2.3</v>
      </c>
      <c r="E6" s="727"/>
      <c r="F6" s="727"/>
      <c r="G6" s="727">
        <f>'第三周'!AE33</f>
        <v>1.8</v>
      </c>
      <c r="H6" s="727"/>
      <c r="I6" s="727"/>
      <c r="J6" s="727">
        <f>'第三周'!AE34</f>
        <v>3</v>
      </c>
      <c r="K6" s="728"/>
      <c r="L6" s="88" t="s">
        <v>59</v>
      </c>
      <c r="M6" s="34" t="s">
        <v>60</v>
      </c>
      <c r="N6" s="35"/>
      <c r="O6" s="36"/>
    </row>
    <row r="7" spans="1:15" s="28" customFormat="1" ht="24" customHeight="1">
      <c r="A7" s="99" t="str">
        <f>'3月總表'!E19</f>
        <v>有機青菜</v>
      </c>
      <c r="B7" s="729" t="s">
        <v>61</v>
      </c>
      <c r="C7" s="727"/>
      <c r="D7" s="729" t="s">
        <v>62</v>
      </c>
      <c r="E7" s="727"/>
      <c r="F7" s="727"/>
      <c r="G7" s="729" t="s">
        <v>63</v>
      </c>
      <c r="H7" s="727"/>
      <c r="I7" s="727"/>
      <c r="J7" s="730" t="s">
        <v>64</v>
      </c>
      <c r="K7" s="731"/>
      <c r="L7" s="88" t="s">
        <v>65</v>
      </c>
      <c r="M7" s="39" t="s">
        <v>66</v>
      </c>
      <c r="N7" s="40"/>
      <c r="O7" s="36"/>
    </row>
    <row r="8" spans="1:15" s="28" customFormat="1" ht="24" customHeight="1">
      <c r="A8" s="99" t="str">
        <f>'3月總表'!E20</f>
        <v>蘿蔔雞湯</v>
      </c>
      <c r="B8" s="727"/>
      <c r="C8" s="727"/>
      <c r="D8" s="727"/>
      <c r="E8" s="727"/>
      <c r="F8" s="727"/>
      <c r="G8" s="727"/>
      <c r="H8" s="727"/>
      <c r="I8" s="727"/>
      <c r="J8" s="727">
        <f>'第三周'!AE36</f>
        <v>639.5</v>
      </c>
      <c r="K8" s="728"/>
      <c r="L8" s="684"/>
      <c r="M8" s="684"/>
      <c r="N8" s="685"/>
      <c r="O8" s="36"/>
    </row>
    <row r="9" spans="1:15" s="28" customFormat="1" ht="24" customHeight="1" thickBot="1">
      <c r="A9" s="90"/>
      <c r="B9" s="723"/>
      <c r="C9" s="723"/>
      <c r="D9" s="723"/>
      <c r="E9" s="723"/>
      <c r="F9" s="723"/>
      <c r="G9" s="723"/>
      <c r="H9" s="723"/>
      <c r="I9" s="723"/>
      <c r="J9" s="723"/>
      <c r="K9" s="724"/>
      <c r="L9" s="725"/>
      <c r="M9" s="725"/>
      <c r="N9" s="726"/>
      <c r="O9" s="42"/>
    </row>
    <row r="10" spans="1:15" s="28" customFormat="1" ht="24" customHeight="1">
      <c r="A10" s="717" t="s">
        <v>161</v>
      </c>
      <c r="B10" s="718"/>
      <c r="C10" s="718"/>
      <c r="D10" s="718"/>
      <c r="E10" s="718"/>
      <c r="F10" s="718"/>
      <c r="G10" s="718"/>
      <c r="H10" s="718"/>
      <c r="I10" s="718"/>
      <c r="J10" s="718"/>
      <c r="K10" s="719"/>
      <c r="L10" s="704" t="s">
        <v>162</v>
      </c>
      <c r="M10" s="705"/>
      <c r="N10" s="706"/>
      <c r="O10" s="36"/>
    </row>
    <row r="11" spans="1:15" s="28" customFormat="1" ht="24" customHeight="1">
      <c r="A11" s="43" t="s">
        <v>163</v>
      </c>
      <c r="B11" s="44"/>
      <c r="C11" s="44"/>
      <c r="D11" s="44"/>
      <c r="E11" s="44"/>
      <c r="F11" s="44"/>
      <c r="G11" s="44"/>
      <c r="H11" s="44"/>
      <c r="I11" s="44"/>
      <c r="J11" s="44"/>
      <c r="K11" s="45"/>
      <c r="L11" s="720"/>
      <c r="M11" s="721"/>
      <c r="N11" s="722"/>
      <c r="O11" s="36"/>
    </row>
    <row r="12" spans="1:15" s="28" customFormat="1" ht="24" customHeight="1">
      <c r="A12" s="46" t="s">
        <v>164</v>
      </c>
      <c r="B12" s="47"/>
      <c r="C12" s="47"/>
      <c r="D12" s="47"/>
      <c r="E12" s="47"/>
      <c r="F12" s="47"/>
      <c r="G12" s="47"/>
      <c r="H12" s="47"/>
      <c r="I12" s="47"/>
      <c r="J12" s="47"/>
      <c r="K12" s="48"/>
      <c r="L12" s="712"/>
      <c r="M12" s="713"/>
      <c r="N12" s="714"/>
      <c r="O12" s="36"/>
    </row>
    <row r="13" spans="1:15" s="28" customFormat="1" ht="24" customHeight="1">
      <c r="A13" s="46" t="s">
        <v>165</v>
      </c>
      <c r="B13" s="47"/>
      <c r="C13" s="47"/>
      <c r="D13" s="47"/>
      <c r="E13" s="47"/>
      <c r="F13" s="47"/>
      <c r="G13" s="47"/>
      <c r="H13" s="47"/>
      <c r="I13" s="47"/>
      <c r="J13" s="47"/>
      <c r="K13" s="48"/>
      <c r="L13" s="712"/>
      <c r="M13" s="713"/>
      <c r="N13" s="714"/>
      <c r="O13" s="36"/>
    </row>
    <row r="14" spans="1:15" s="28" customFormat="1" ht="24" customHeight="1">
      <c r="A14" s="715" t="s">
        <v>166</v>
      </c>
      <c r="B14" s="708"/>
      <c r="C14" s="708"/>
      <c r="D14" s="709"/>
      <c r="E14" s="716" t="s">
        <v>73</v>
      </c>
      <c r="F14" s="708"/>
      <c r="G14" s="708"/>
      <c r="H14" s="708"/>
      <c r="I14" s="708"/>
      <c r="J14" s="708"/>
      <c r="K14" s="711"/>
      <c r="L14" s="712"/>
      <c r="M14" s="713"/>
      <c r="N14" s="714"/>
      <c r="O14" s="49"/>
    </row>
    <row r="15" spans="1:15" s="28" customFormat="1" ht="24" customHeight="1">
      <c r="A15" s="707"/>
      <c r="B15" s="708"/>
      <c r="C15" s="708"/>
      <c r="D15" s="709"/>
      <c r="E15" s="710"/>
      <c r="F15" s="708"/>
      <c r="G15" s="708"/>
      <c r="H15" s="708"/>
      <c r="I15" s="708"/>
      <c r="J15" s="708"/>
      <c r="K15" s="711"/>
      <c r="L15" s="712"/>
      <c r="M15" s="713"/>
      <c r="N15" s="714"/>
      <c r="O15" s="50"/>
    </row>
    <row r="16" spans="1:15" s="28" customFormat="1" ht="24" customHeight="1">
      <c r="A16" s="46" t="s">
        <v>167</v>
      </c>
      <c r="B16" s="51"/>
      <c r="C16" s="51"/>
      <c r="D16" s="51"/>
      <c r="E16" s="51"/>
      <c r="F16" s="52"/>
      <c r="G16" s="53" t="s">
        <v>75</v>
      </c>
      <c r="H16" s="52"/>
      <c r="I16" s="52"/>
      <c r="J16" s="54"/>
      <c r="K16" s="55"/>
      <c r="L16" s="698"/>
      <c r="M16" s="699"/>
      <c r="N16" s="700"/>
      <c r="O16" s="56"/>
    </row>
    <row r="17" spans="1:15" s="28" customFormat="1" ht="24" customHeight="1">
      <c r="A17" s="46" t="s">
        <v>168</v>
      </c>
      <c r="B17" s="51"/>
      <c r="C17" s="51"/>
      <c r="D17" s="51"/>
      <c r="E17" s="51"/>
      <c r="F17" s="52"/>
      <c r="G17" s="52"/>
      <c r="H17" s="52"/>
      <c r="I17" s="52"/>
      <c r="J17" s="54"/>
      <c r="K17" s="55"/>
      <c r="L17" s="57"/>
      <c r="M17" s="58"/>
      <c r="N17" s="36"/>
      <c r="O17" s="56"/>
    </row>
    <row r="18" spans="1:15" s="28" customFormat="1" ht="24" customHeight="1">
      <c r="A18" s="59"/>
      <c r="B18" s="60"/>
      <c r="C18" s="60"/>
      <c r="D18" s="60"/>
      <c r="E18" s="60"/>
      <c r="F18" s="61"/>
      <c r="G18" s="62"/>
      <c r="H18" s="62"/>
      <c r="I18" s="62"/>
      <c r="J18" s="63"/>
      <c r="K18" s="64"/>
      <c r="L18" s="57"/>
      <c r="M18" s="58"/>
      <c r="N18" s="36"/>
      <c r="O18" s="56"/>
    </row>
    <row r="19" spans="1:15" s="28" customFormat="1" ht="24" customHeight="1">
      <c r="A19" s="59"/>
      <c r="B19" s="65"/>
      <c r="C19" s="65"/>
      <c r="D19" s="65"/>
      <c r="E19" s="65"/>
      <c r="F19" s="62"/>
      <c r="G19" s="62"/>
      <c r="H19" s="62"/>
      <c r="I19" s="62"/>
      <c r="J19" s="63"/>
      <c r="K19" s="64"/>
      <c r="L19" s="57"/>
      <c r="M19" s="58"/>
      <c r="N19" s="36"/>
      <c r="O19" s="56"/>
    </row>
    <row r="20" spans="1:15" s="28" customFormat="1" ht="24" customHeight="1">
      <c r="A20" s="59"/>
      <c r="B20" s="65"/>
      <c r="C20" s="65"/>
      <c r="D20" s="65"/>
      <c r="E20" s="65"/>
      <c r="F20" s="62"/>
      <c r="G20" s="62"/>
      <c r="H20" s="62"/>
      <c r="I20" s="62"/>
      <c r="J20" s="63"/>
      <c r="K20" s="64"/>
      <c r="L20" s="57"/>
      <c r="M20" s="58"/>
      <c r="N20" s="36"/>
      <c r="O20" s="56"/>
    </row>
    <row r="21" spans="1:15" s="28" customFormat="1" ht="24" customHeight="1">
      <c r="A21" s="66"/>
      <c r="B21" s="60"/>
      <c r="C21" s="60"/>
      <c r="D21" s="60"/>
      <c r="E21" s="60"/>
      <c r="F21" s="62"/>
      <c r="G21" s="62"/>
      <c r="H21" s="62"/>
      <c r="I21" s="62"/>
      <c r="J21" s="63"/>
      <c r="K21" s="64"/>
      <c r="L21" s="57"/>
      <c r="M21" s="58"/>
      <c r="N21" s="36"/>
      <c r="O21" s="56"/>
    </row>
    <row r="22" spans="1:15" s="28" customFormat="1" ht="24" customHeight="1">
      <c r="A22" s="66"/>
      <c r="B22" s="60"/>
      <c r="C22" s="60"/>
      <c r="D22" s="60"/>
      <c r="E22" s="60"/>
      <c r="F22" s="62"/>
      <c r="G22" s="62"/>
      <c r="H22" s="62"/>
      <c r="I22" s="62"/>
      <c r="J22" s="63"/>
      <c r="K22" s="64"/>
      <c r="L22" s="57"/>
      <c r="M22" s="58"/>
      <c r="N22" s="36"/>
      <c r="O22" s="56"/>
    </row>
    <row r="23" spans="1:15" s="28" customFormat="1" ht="24" customHeight="1">
      <c r="A23" s="66"/>
      <c r="B23" s="60"/>
      <c r="C23" s="60"/>
      <c r="D23" s="60"/>
      <c r="E23" s="60"/>
      <c r="F23" s="62"/>
      <c r="G23" s="62"/>
      <c r="H23" s="62"/>
      <c r="I23" s="62"/>
      <c r="J23" s="63"/>
      <c r="K23" s="64"/>
      <c r="L23" s="57"/>
      <c r="M23" s="58"/>
      <c r="N23" s="36"/>
      <c r="O23" s="56"/>
    </row>
    <row r="24" spans="1:15" s="28" customFormat="1" ht="24" customHeight="1">
      <c r="A24" s="67"/>
      <c r="B24" s="62"/>
      <c r="C24" s="62"/>
      <c r="D24" s="62"/>
      <c r="E24" s="62"/>
      <c r="F24" s="62"/>
      <c r="G24" s="62"/>
      <c r="H24" s="62"/>
      <c r="I24" s="62"/>
      <c r="J24" s="68"/>
      <c r="K24" s="69"/>
      <c r="L24" s="66"/>
      <c r="M24" s="70"/>
      <c r="N24" s="71"/>
      <c r="O24" s="50"/>
    </row>
    <row r="25" spans="1:15" s="28" customFormat="1" ht="24" customHeight="1">
      <c r="A25" s="67"/>
      <c r="B25" s="72"/>
      <c r="C25" s="72"/>
      <c r="D25" s="72"/>
      <c r="E25" s="72"/>
      <c r="F25" s="72"/>
      <c r="G25" s="72"/>
      <c r="H25" s="72"/>
      <c r="I25" s="72"/>
      <c r="J25" s="696"/>
      <c r="K25" s="697"/>
      <c r="L25" s="73"/>
      <c r="M25" s="74"/>
      <c r="N25" s="56"/>
      <c r="O25" s="56"/>
    </row>
    <row r="26" spans="1:15" s="28" customFormat="1" ht="24" customHeight="1">
      <c r="A26" s="66"/>
      <c r="B26" s="65"/>
      <c r="C26" s="65"/>
      <c r="D26" s="65"/>
      <c r="E26" s="65"/>
      <c r="F26" s="62"/>
      <c r="G26" s="62"/>
      <c r="H26" s="62"/>
      <c r="I26" s="62"/>
      <c r="J26" s="63"/>
      <c r="K26" s="64"/>
      <c r="L26" s="698"/>
      <c r="M26" s="699"/>
      <c r="N26" s="700"/>
      <c r="O26" s="56"/>
    </row>
    <row r="27" spans="1:15" s="28" customFormat="1" ht="24" customHeight="1" thickBot="1">
      <c r="A27" s="66"/>
      <c r="B27" s="60"/>
      <c r="C27" s="60"/>
      <c r="D27" s="60"/>
      <c r="E27" s="60"/>
      <c r="F27" s="62"/>
      <c r="G27" s="62"/>
      <c r="H27" s="62"/>
      <c r="I27" s="62"/>
      <c r="J27" s="63"/>
      <c r="K27" s="64"/>
      <c r="L27" s="701"/>
      <c r="M27" s="702"/>
      <c r="N27" s="703"/>
      <c r="O27" s="56"/>
    </row>
    <row r="28" spans="1:15" s="28" customFormat="1" ht="24" customHeight="1">
      <c r="A28" s="66"/>
      <c r="B28" s="65"/>
      <c r="C28" s="65"/>
      <c r="D28" s="65"/>
      <c r="E28" s="65"/>
      <c r="F28" s="62"/>
      <c r="G28" s="62"/>
      <c r="H28" s="62"/>
      <c r="I28" s="62"/>
      <c r="J28" s="63"/>
      <c r="K28" s="64"/>
      <c r="L28" s="704" t="s">
        <v>77</v>
      </c>
      <c r="M28" s="705"/>
      <c r="N28" s="706"/>
      <c r="O28" s="56"/>
    </row>
    <row r="29" spans="1:15" s="28" customFormat="1" ht="24" customHeight="1">
      <c r="A29" s="66"/>
      <c r="B29" s="60"/>
      <c r="C29" s="60"/>
      <c r="D29" s="60"/>
      <c r="E29" s="60"/>
      <c r="F29" s="62"/>
      <c r="G29" s="62"/>
      <c r="H29" s="62"/>
      <c r="I29" s="62"/>
      <c r="J29" s="63"/>
      <c r="K29" s="64"/>
      <c r="L29" s="693" t="s">
        <v>169</v>
      </c>
      <c r="M29" s="694"/>
      <c r="N29" s="695"/>
      <c r="O29" s="56"/>
    </row>
    <row r="30" spans="1:15" s="28" customFormat="1" ht="24" customHeight="1">
      <c r="A30" s="66"/>
      <c r="B30" s="75"/>
      <c r="C30" s="75"/>
      <c r="D30" s="75"/>
      <c r="E30" s="75"/>
      <c r="F30" s="62"/>
      <c r="G30" s="62"/>
      <c r="H30" s="62"/>
      <c r="I30" s="62"/>
      <c r="J30" s="63"/>
      <c r="K30" s="64"/>
      <c r="L30" s="683" t="s">
        <v>170</v>
      </c>
      <c r="M30" s="684"/>
      <c r="N30" s="685"/>
      <c r="O30" s="56"/>
    </row>
    <row r="31" spans="1:15" s="28" customFormat="1" ht="24" customHeight="1">
      <c r="A31" s="66"/>
      <c r="B31" s="75"/>
      <c r="C31" s="75"/>
      <c r="D31" s="75"/>
      <c r="E31" s="75"/>
      <c r="F31" s="62"/>
      <c r="G31" s="62"/>
      <c r="H31" s="62"/>
      <c r="I31" s="62"/>
      <c r="J31" s="63"/>
      <c r="K31" s="64"/>
      <c r="L31" s="683" t="s">
        <v>171</v>
      </c>
      <c r="M31" s="684"/>
      <c r="N31" s="685"/>
      <c r="O31" s="56"/>
    </row>
    <row r="32" spans="1:15" s="28" customFormat="1" ht="24" customHeight="1">
      <c r="A32" s="66"/>
      <c r="B32" s="75"/>
      <c r="C32" s="75"/>
      <c r="D32" s="75"/>
      <c r="E32" s="75"/>
      <c r="F32" s="62"/>
      <c r="G32" s="62"/>
      <c r="H32" s="62"/>
      <c r="I32" s="62"/>
      <c r="J32" s="63"/>
      <c r="K32" s="64"/>
      <c r="L32" s="683" t="s">
        <v>172</v>
      </c>
      <c r="M32" s="684"/>
      <c r="N32" s="685"/>
      <c r="O32" s="56"/>
    </row>
    <row r="33" spans="1:15" s="28" customFormat="1" ht="24" customHeight="1">
      <c r="A33" s="67"/>
      <c r="B33" s="62"/>
      <c r="C33" s="62"/>
      <c r="D33" s="62"/>
      <c r="E33" s="62"/>
      <c r="F33" s="62"/>
      <c r="G33" s="62"/>
      <c r="H33" s="62"/>
      <c r="I33" s="62"/>
      <c r="J33" s="68"/>
      <c r="K33" s="69"/>
      <c r="L33" s="683" t="s">
        <v>173</v>
      </c>
      <c r="M33" s="684"/>
      <c r="N33" s="685"/>
      <c r="O33" s="50"/>
    </row>
    <row r="34" spans="1:15" s="28" customFormat="1" ht="24" customHeight="1" thickBot="1">
      <c r="A34" s="76"/>
      <c r="B34" s="77"/>
      <c r="C34" s="77"/>
      <c r="D34" s="77"/>
      <c r="E34" s="77"/>
      <c r="F34" s="77"/>
      <c r="G34" s="77"/>
      <c r="H34" s="77"/>
      <c r="I34" s="77"/>
      <c r="J34" s="78"/>
      <c r="K34" s="79"/>
      <c r="L34" s="686" t="s">
        <v>174</v>
      </c>
      <c r="M34" s="687"/>
      <c r="N34" s="688"/>
      <c r="O34" s="80"/>
    </row>
    <row r="35" s="28" customFormat="1" ht="16.5" customHeight="1" hidden="1"/>
    <row r="36" spans="1:15" s="28" customFormat="1" ht="24" customHeight="1">
      <c r="A36" s="81" t="s">
        <v>175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5" s="28" customFormat="1" ht="46.5" customHeight="1" thickBot="1">
      <c r="A37" s="689" t="s">
        <v>217</v>
      </c>
      <c r="B37" s="690"/>
      <c r="C37" s="690"/>
      <c r="D37" s="690"/>
      <c r="E37" s="690"/>
      <c r="F37" s="690"/>
      <c r="G37" s="690"/>
      <c r="H37" s="690"/>
      <c r="I37" s="690"/>
      <c r="J37" s="690"/>
      <c r="K37" s="690"/>
      <c r="L37" s="690"/>
      <c r="M37" s="690"/>
      <c r="N37" s="690"/>
      <c r="O37" s="690"/>
    </row>
    <row r="38" spans="1:14" s="28" customFormat="1" ht="28.5" customHeight="1">
      <c r="A38" s="83" t="s">
        <v>176</v>
      </c>
      <c r="B38" s="22" t="s">
        <v>177</v>
      </c>
      <c r="C38" s="23">
        <f>C2</f>
        <v>112</v>
      </c>
      <c r="D38" s="24" t="s">
        <v>178</v>
      </c>
      <c r="E38" s="23">
        <f>E2</f>
        <v>3</v>
      </c>
      <c r="F38" s="24" t="s">
        <v>179</v>
      </c>
      <c r="G38" s="23">
        <f>G2</f>
        <v>17</v>
      </c>
      <c r="H38" s="24" t="s">
        <v>180</v>
      </c>
      <c r="I38" s="24" t="s">
        <v>181</v>
      </c>
      <c r="J38" s="24" t="str">
        <f>J2</f>
        <v>五</v>
      </c>
      <c r="K38" s="691" t="s">
        <v>182</v>
      </c>
      <c r="L38" s="691"/>
      <c r="M38" s="691" t="s">
        <v>183</v>
      </c>
      <c r="N38" s="692"/>
    </row>
    <row r="39" spans="1:14" s="28" customFormat="1" ht="28.5" customHeight="1">
      <c r="A39" s="665" t="s">
        <v>184</v>
      </c>
      <c r="B39" s="676" t="s">
        <v>212</v>
      </c>
      <c r="C39" s="676"/>
      <c r="D39" s="676" t="s">
        <v>185</v>
      </c>
      <c r="E39" s="676"/>
      <c r="F39" s="676"/>
      <c r="G39" s="676" t="s">
        <v>186</v>
      </c>
      <c r="H39" s="676"/>
      <c r="I39" s="676"/>
      <c r="J39" s="675" t="s">
        <v>187</v>
      </c>
      <c r="K39" s="675"/>
      <c r="L39" s="675" t="s">
        <v>188</v>
      </c>
      <c r="M39" s="677" t="s">
        <v>227</v>
      </c>
      <c r="N39" s="680" t="s">
        <v>189</v>
      </c>
    </row>
    <row r="40" spans="1:14" s="28" customFormat="1" ht="28.5" customHeight="1">
      <c r="A40" s="682"/>
      <c r="B40" s="676"/>
      <c r="C40" s="676"/>
      <c r="D40" s="676"/>
      <c r="E40" s="676"/>
      <c r="F40" s="676"/>
      <c r="G40" s="676"/>
      <c r="H40" s="676"/>
      <c r="I40" s="676"/>
      <c r="J40" s="676"/>
      <c r="K40" s="676"/>
      <c r="L40" s="676"/>
      <c r="M40" s="678"/>
      <c r="N40" s="681"/>
    </row>
    <row r="41" spans="1:14" s="28" customFormat="1" ht="28.5" customHeight="1">
      <c r="A41" s="665" t="s">
        <v>190</v>
      </c>
      <c r="B41" s="676"/>
      <c r="C41" s="676"/>
      <c r="D41" s="676"/>
      <c r="E41" s="676"/>
      <c r="F41" s="676"/>
      <c r="G41" s="676"/>
      <c r="H41" s="676"/>
      <c r="I41" s="676"/>
      <c r="J41" s="676"/>
      <c r="K41" s="676"/>
      <c r="L41" s="676"/>
      <c r="M41" s="678"/>
      <c r="N41" s="681"/>
    </row>
    <row r="42" spans="1:14" s="28" customFormat="1" ht="36" customHeight="1">
      <c r="A42" s="682"/>
      <c r="B42" s="676"/>
      <c r="C42" s="676"/>
      <c r="D42" s="676"/>
      <c r="E42" s="676"/>
      <c r="F42" s="676"/>
      <c r="G42" s="676"/>
      <c r="H42" s="676"/>
      <c r="I42" s="676"/>
      <c r="J42" s="676"/>
      <c r="K42" s="676"/>
      <c r="L42" s="676"/>
      <c r="M42" s="679"/>
      <c r="N42" s="681"/>
    </row>
    <row r="43" spans="1:14" s="28" customFormat="1" ht="28.5" customHeight="1">
      <c r="A43" s="106" t="s">
        <v>211</v>
      </c>
      <c r="B43" s="750"/>
      <c r="C43" s="750"/>
      <c r="D43" s="750"/>
      <c r="E43" s="750"/>
      <c r="F43" s="750"/>
      <c r="G43" s="750"/>
      <c r="H43" s="750"/>
      <c r="I43" s="750"/>
      <c r="J43" s="750"/>
      <c r="K43" s="750"/>
      <c r="L43" s="84"/>
      <c r="M43" s="84"/>
      <c r="N43" s="85"/>
    </row>
    <row r="44" spans="1:14" s="28" customFormat="1" ht="28.5" customHeight="1">
      <c r="A44" s="106" t="s">
        <v>208</v>
      </c>
      <c r="B44" s="750"/>
      <c r="C44" s="750"/>
      <c r="D44" s="750"/>
      <c r="E44" s="750"/>
      <c r="F44" s="750"/>
      <c r="G44" s="750"/>
      <c r="H44" s="750"/>
      <c r="I44" s="750"/>
      <c r="J44" s="750"/>
      <c r="K44" s="750"/>
      <c r="L44" s="84"/>
      <c r="M44" s="84"/>
      <c r="N44" s="85"/>
    </row>
    <row r="45" spans="1:14" s="28" customFormat="1" ht="28.5" customHeight="1">
      <c r="A45" s="106" t="s">
        <v>209</v>
      </c>
      <c r="B45" s="750"/>
      <c r="C45" s="750"/>
      <c r="D45" s="750"/>
      <c r="E45" s="750"/>
      <c r="F45" s="750"/>
      <c r="G45" s="750"/>
      <c r="H45" s="750"/>
      <c r="I45" s="750"/>
      <c r="J45" s="750"/>
      <c r="K45" s="750"/>
      <c r="L45" s="84"/>
      <c r="M45" s="84"/>
      <c r="N45" s="85"/>
    </row>
    <row r="46" spans="1:14" s="28" customFormat="1" ht="28.5" customHeight="1">
      <c r="A46" s="106" t="s">
        <v>210</v>
      </c>
      <c r="B46" s="750"/>
      <c r="C46" s="750"/>
      <c r="D46" s="750"/>
      <c r="E46" s="750"/>
      <c r="F46" s="750"/>
      <c r="G46" s="750"/>
      <c r="H46" s="750"/>
      <c r="I46" s="750"/>
      <c r="J46" s="750"/>
      <c r="K46" s="750"/>
      <c r="L46" s="84"/>
      <c r="M46" s="84"/>
      <c r="N46" s="85"/>
    </row>
    <row r="47" spans="1:14" s="28" customFormat="1" ht="28.5" customHeight="1">
      <c r="A47" s="106" t="s">
        <v>30</v>
      </c>
      <c r="B47" s="750"/>
      <c r="C47" s="750"/>
      <c r="D47" s="750"/>
      <c r="E47" s="750"/>
      <c r="F47" s="750"/>
      <c r="G47" s="750"/>
      <c r="H47" s="750"/>
      <c r="I47" s="750"/>
      <c r="J47" s="750"/>
      <c r="K47" s="750"/>
      <c r="L47" s="84"/>
      <c r="M47" s="84"/>
      <c r="N47" s="85"/>
    </row>
    <row r="48" spans="1:14" s="28" customFormat="1" ht="28.5" customHeight="1">
      <c r="A48" s="106" t="s">
        <v>31</v>
      </c>
      <c r="B48" s="750"/>
      <c r="C48" s="750"/>
      <c r="D48" s="750"/>
      <c r="E48" s="750"/>
      <c r="F48" s="750"/>
      <c r="G48" s="750"/>
      <c r="H48" s="750"/>
      <c r="I48" s="750"/>
      <c r="J48" s="750"/>
      <c r="K48" s="750"/>
      <c r="L48" s="84"/>
      <c r="M48" s="84"/>
      <c r="N48" s="85"/>
    </row>
    <row r="49" spans="1:14" ht="28.5" customHeight="1">
      <c r="A49" s="106" t="s">
        <v>29</v>
      </c>
      <c r="B49" s="750"/>
      <c r="C49" s="750"/>
      <c r="D49" s="750"/>
      <c r="E49" s="750"/>
      <c r="F49" s="750"/>
      <c r="G49" s="750"/>
      <c r="H49" s="750"/>
      <c r="I49" s="750"/>
      <c r="J49" s="750"/>
      <c r="K49" s="750"/>
      <c r="L49" s="84"/>
      <c r="M49" s="84"/>
      <c r="N49" s="85"/>
    </row>
    <row r="50" spans="1:14" s="28" customFormat="1" ht="28.5" customHeight="1">
      <c r="A50" s="106" t="s">
        <v>36</v>
      </c>
      <c r="B50" s="750"/>
      <c r="C50" s="750"/>
      <c r="D50" s="750"/>
      <c r="E50" s="750"/>
      <c r="F50" s="750"/>
      <c r="G50" s="750"/>
      <c r="H50" s="750"/>
      <c r="I50" s="750"/>
      <c r="J50" s="750"/>
      <c r="K50" s="750"/>
      <c r="L50" s="84"/>
      <c r="M50" s="84"/>
      <c r="N50" s="85"/>
    </row>
    <row r="51" spans="1:14" s="28" customFormat="1" ht="28.5" customHeight="1">
      <c r="A51" s="106" t="s">
        <v>32</v>
      </c>
      <c r="B51" s="750"/>
      <c r="C51" s="750"/>
      <c r="D51" s="750"/>
      <c r="E51" s="750"/>
      <c r="F51" s="750"/>
      <c r="G51" s="750"/>
      <c r="H51" s="750"/>
      <c r="I51" s="750"/>
      <c r="J51" s="750"/>
      <c r="K51" s="750"/>
      <c r="L51" s="84"/>
      <c r="M51" s="84"/>
      <c r="N51" s="85"/>
    </row>
    <row r="52" spans="1:14" s="28" customFormat="1" ht="28.5" customHeight="1">
      <c r="A52" s="108" t="s">
        <v>12</v>
      </c>
      <c r="B52" s="750"/>
      <c r="C52" s="750"/>
      <c r="D52" s="750"/>
      <c r="E52" s="750"/>
      <c r="F52" s="750"/>
      <c r="G52" s="750"/>
      <c r="H52" s="750"/>
      <c r="I52" s="750"/>
      <c r="J52" s="750"/>
      <c r="K52" s="750"/>
      <c r="L52" s="84"/>
      <c r="M52" s="84"/>
      <c r="N52" s="85"/>
    </row>
    <row r="53" spans="1:14" ht="28.5" customHeight="1">
      <c r="A53" s="107" t="s">
        <v>11</v>
      </c>
      <c r="B53" s="750"/>
      <c r="C53" s="750"/>
      <c r="D53" s="750"/>
      <c r="E53" s="750"/>
      <c r="F53" s="750"/>
      <c r="G53" s="750"/>
      <c r="H53" s="750"/>
      <c r="I53" s="750"/>
      <c r="J53" s="750"/>
      <c r="K53" s="750"/>
      <c r="L53" s="84"/>
      <c r="M53" s="84"/>
      <c r="N53" s="85"/>
    </row>
    <row r="54" spans="1:14" s="28" customFormat="1" ht="28.5" customHeight="1">
      <c r="A54" s="106" t="s">
        <v>33</v>
      </c>
      <c r="B54" s="750"/>
      <c r="C54" s="750"/>
      <c r="D54" s="750"/>
      <c r="E54" s="750"/>
      <c r="F54" s="750"/>
      <c r="G54" s="750"/>
      <c r="H54" s="750"/>
      <c r="I54" s="750"/>
      <c r="J54" s="750"/>
      <c r="K54" s="750"/>
      <c r="L54" s="84"/>
      <c r="M54" s="84"/>
      <c r="N54" s="85"/>
    </row>
    <row r="55" spans="1:14" s="28" customFormat="1" ht="28.5" customHeight="1">
      <c r="A55" s="107" t="s">
        <v>34</v>
      </c>
      <c r="B55" s="750"/>
      <c r="C55" s="750"/>
      <c r="D55" s="750"/>
      <c r="E55" s="750"/>
      <c r="F55" s="750"/>
      <c r="G55" s="750"/>
      <c r="H55" s="750"/>
      <c r="I55" s="750"/>
      <c r="J55" s="750"/>
      <c r="K55" s="750"/>
      <c r="L55" s="84"/>
      <c r="M55" s="84"/>
      <c r="N55" s="85"/>
    </row>
    <row r="56" spans="1:14" s="28" customFormat="1" ht="28.5" customHeight="1">
      <c r="A56" s="107" t="s">
        <v>35</v>
      </c>
      <c r="B56" s="750"/>
      <c r="C56" s="750"/>
      <c r="D56" s="750"/>
      <c r="E56" s="750"/>
      <c r="F56" s="750"/>
      <c r="G56" s="750"/>
      <c r="H56" s="750"/>
      <c r="I56" s="750"/>
      <c r="J56" s="750"/>
      <c r="K56" s="750"/>
      <c r="L56" s="84"/>
      <c r="M56" s="84"/>
      <c r="N56" s="85"/>
    </row>
    <row r="57" spans="1:14" s="28" customFormat="1" ht="28.5" customHeight="1">
      <c r="A57" s="107" t="s">
        <v>28</v>
      </c>
      <c r="B57" s="750"/>
      <c r="C57" s="750"/>
      <c r="D57" s="750"/>
      <c r="E57" s="750"/>
      <c r="F57" s="750"/>
      <c r="G57" s="750"/>
      <c r="H57" s="750"/>
      <c r="I57" s="750"/>
      <c r="J57" s="750"/>
      <c r="K57" s="750"/>
      <c r="L57" s="84"/>
      <c r="M57" s="84"/>
      <c r="N57" s="85"/>
    </row>
    <row r="58" spans="1:14" s="28" customFormat="1" ht="28.5" customHeight="1">
      <c r="A58" s="92"/>
      <c r="B58" s="750"/>
      <c r="C58" s="750"/>
      <c r="D58" s="750"/>
      <c r="E58" s="750"/>
      <c r="F58" s="750"/>
      <c r="G58" s="750"/>
      <c r="H58" s="750"/>
      <c r="I58" s="750"/>
      <c r="J58" s="750"/>
      <c r="K58" s="750"/>
      <c r="L58" s="84"/>
      <c r="M58" s="84"/>
      <c r="N58" s="85"/>
    </row>
    <row r="59" spans="1:14" s="28" customFormat="1" ht="28.5" customHeight="1">
      <c r="A59" s="86"/>
      <c r="B59" s="750"/>
      <c r="C59" s="750"/>
      <c r="D59" s="750"/>
      <c r="E59" s="750"/>
      <c r="F59" s="750"/>
      <c r="G59" s="750"/>
      <c r="H59" s="750"/>
      <c r="I59" s="750"/>
      <c r="J59" s="750"/>
      <c r="K59" s="750"/>
      <c r="L59" s="84"/>
      <c r="M59" s="84"/>
      <c r="N59" s="85"/>
    </row>
    <row r="60" spans="1:14" ht="28.5" customHeight="1">
      <c r="A60" s="86"/>
      <c r="B60" s="750"/>
      <c r="C60" s="750"/>
      <c r="D60" s="750"/>
      <c r="E60" s="750"/>
      <c r="F60" s="750"/>
      <c r="G60" s="750"/>
      <c r="H60" s="750"/>
      <c r="I60" s="750"/>
      <c r="J60" s="750"/>
      <c r="K60" s="750"/>
      <c r="L60" s="84"/>
      <c r="M60" s="84"/>
      <c r="N60" s="85"/>
    </row>
    <row r="61" spans="1:14" ht="28.5" customHeight="1">
      <c r="A61" s="93"/>
      <c r="B61" s="750"/>
      <c r="C61" s="750"/>
      <c r="D61" s="750"/>
      <c r="E61" s="750"/>
      <c r="F61" s="750"/>
      <c r="G61" s="750"/>
      <c r="H61" s="750"/>
      <c r="I61" s="750"/>
      <c r="J61" s="750"/>
      <c r="K61" s="750"/>
      <c r="L61" s="84"/>
      <c r="M61" s="84"/>
      <c r="N61" s="85"/>
    </row>
    <row r="62" spans="1:14" ht="28.5" customHeight="1" thickBot="1">
      <c r="A62" s="94"/>
      <c r="B62" s="751"/>
      <c r="C62" s="751"/>
      <c r="D62" s="751"/>
      <c r="E62" s="751"/>
      <c r="F62" s="751"/>
      <c r="G62" s="751"/>
      <c r="H62" s="751"/>
      <c r="I62" s="751"/>
      <c r="J62" s="751"/>
      <c r="K62" s="751"/>
      <c r="L62" s="95"/>
      <c r="M62" s="95"/>
      <c r="N62" s="96"/>
    </row>
    <row r="63" spans="1:14" ht="15.75" customHeight="1">
      <c r="A63" s="739" t="s">
        <v>94</v>
      </c>
      <c r="B63" s="670" t="s">
        <v>191</v>
      </c>
      <c r="C63" s="670"/>
      <c r="D63" s="670"/>
      <c r="E63" s="670"/>
      <c r="F63" s="670"/>
      <c r="G63" s="670"/>
      <c r="H63" s="670"/>
      <c r="I63" s="670"/>
      <c r="J63" s="670"/>
      <c r="K63" s="670"/>
      <c r="L63" s="670"/>
      <c r="M63" s="670"/>
      <c r="N63" s="671"/>
    </row>
    <row r="64" spans="1:14" ht="21" customHeight="1">
      <c r="A64" s="666"/>
      <c r="B64" s="670" t="s">
        <v>192</v>
      </c>
      <c r="C64" s="670"/>
      <c r="D64" s="670"/>
      <c r="E64" s="670"/>
      <c r="F64" s="670"/>
      <c r="G64" s="670"/>
      <c r="H64" s="670"/>
      <c r="I64" s="670"/>
      <c r="J64" s="670"/>
      <c r="K64" s="670"/>
      <c r="L64" s="670"/>
      <c r="M64" s="670"/>
      <c r="N64" s="671"/>
    </row>
    <row r="65" spans="1:14" ht="21" customHeight="1" thickBot="1">
      <c r="A65" s="667"/>
      <c r="B65" s="672" t="s">
        <v>193</v>
      </c>
      <c r="C65" s="672"/>
      <c r="D65" s="672"/>
      <c r="E65" s="672"/>
      <c r="F65" s="672"/>
      <c r="G65" s="672"/>
      <c r="H65" s="672"/>
      <c r="I65" s="672"/>
      <c r="J65" s="672"/>
      <c r="K65" s="672"/>
      <c r="L65" s="672"/>
      <c r="M65" s="672"/>
      <c r="N65" s="673"/>
    </row>
    <row r="66" spans="1:15" s="28" customFormat="1" ht="24" customHeight="1">
      <c r="A66" s="81" t="s">
        <v>175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</sheetData>
  <sheetProtection/>
  <mergeCells count="145">
    <mergeCell ref="B62:C62"/>
    <mergeCell ref="D62:F62"/>
    <mergeCell ref="G62:I62"/>
    <mergeCell ref="J62:K62"/>
    <mergeCell ref="A63:A65"/>
    <mergeCell ref="B63:N63"/>
    <mergeCell ref="B64:N64"/>
    <mergeCell ref="B65:N65"/>
    <mergeCell ref="B60:C60"/>
    <mergeCell ref="D60:F60"/>
    <mergeCell ref="G60:I60"/>
    <mergeCell ref="J60:K60"/>
    <mergeCell ref="B61:C61"/>
    <mergeCell ref="D61:F61"/>
    <mergeCell ref="G61:I61"/>
    <mergeCell ref="J61:K61"/>
    <mergeCell ref="B58:C58"/>
    <mergeCell ref="D58:F58"/>
    <mergeCell ref="G58:I58"/>
    <mergeCell ref="J58:K58"/>
    <mergeCell ref="B59:C59"/>
    <mergeCell ref="D59:F59"/>
    <mergeCell ref="G59:I59"/>
    <mergeCell ref="J59:K59"/>
    <mergeCell ref="B56:C56"/>
    <mergeCell ref="D56:F56"/>
    <mergeCell ref="G56:I56"/>
    <mergeCell ref="J56:K56"/>
    <mergeCell ref="B57:C57"/>
    <mergeCell ref="D57:F57"/>
    <mergeCell ref="G57:I57"/>
    <mergeCell ref="J57:K57"/>
    <mergeCell ref="B54:C54"/>
    <mergeCell ref="D54:F54"/>
    <mergeCell ref="G54:I54"/>
    <mergeCell ref="J54:K54"/>
    <mergeCell ref="B55:C55"/>
    <mergeCell ref="D55:F55"/>
    <mergeCell ref="G55:I55"/>
    <mergeCell ref="J55:K55"/>
    <mergeCell ref="B52:C52"/>
    <mergeCell ref="D52:F52"/>
    <mergeCell ref="G52:I52"/>
    <mergeCell ref="J52:K52"/>
    <mergeCell ref="B53:C53"/>
    <mergeCell ref="D53:F53"/>
    <mergeCell ref="G53:I53"/>
    <mergeCell ref="J53:K53"/>
    <mergeCell ref="B50:C50"/>
    <mergeCell ref="D50:F50"/>
    <mergeCell ref="G50:I50"/>
    <mergeCell ref="J50:K50"/>
    <mergeCell ref="B51:C51"/>
    <mergeCell ref="D51:F51"/>
    <mergeCell ref="G51:I51"/>
    <mergeCell ref="J51:K51"/>
    <mergeCell ref="B48:C48"/>
    <mergeCell ref="D48:F48"/>
    <mergeCell ref="G48:I48"/>
    <mergeCell ref="J48:K48"/>
    <mergeCell ref="B49:C49"/>
    <mergeCell ref="D49:F49"/>
    <mergeCell ref="G49:I49"/>
    <mergeCell ref="J49:K49"/>
    <mergeCell ref="B46:C46"/>
    <mergeCell ref="D46:F46"/>
    <mergeCell ref="G46:I46"/>
    <mergeCell ref="J46:K46"/>
    <mergeCell ref="B47:C47"/>
    <mergeCell ref="D47:F47"/>
    <mergeCell ref="G47:I47"/>
    <mergeCell ref="J47:K47"/>
    <mergeCell ref="B44:C44"/>
    <mergeCell ref="D44:F44"/>
    <mergeCell ref="G44:I44"/>
    <mergeCell ref="J44:K44"/>
    <mergeCell ref="B45:C45"/>
    <mergeCell ref="D45:F45"/>
    <mergeCell ref="G45:I45"/>
    <mergeCell ref="J45:K45"/>
    <mergeCell ref="J39:K42"/>
    <mergeCell ref="L39:L42"/>
    <mergeCell ref="M39:M42"/>
    <mergeCell ref="N39:N42"/>
    <mergeCell ref="B43:C43"/>
    <mergeCell ref="D43:F43"/>
    <mergeCell ref="G43:I43"/>
    <mergeCell ref="J43:K43"/>
    <mergeCell ref="L33:N33"/>
    <mergeCell ref="L34:N34"/>
    <mergeCell ref="A37:O37"/>
    <mergeCell ref="K38:L38"/>
    <mergeCell ref="M38:N38"/>
    <mergeCell ref="A39:A40"/>
    <mergeCell ref="B39:C42"/>
    <mergeCell ref="D39:F42"/>
    <mergeCell ref="G39:I42"/>
    <mergeCell ref="A41:A42"/>
    <mergeCell ref="L27:N27"/>
    <mergeCell ref="L28:N28"/>
    <mergeCell ref="L29:N29"/>
    <mergeCell ref="L30:N30"/>
    <mergeCell ref="L31:N31"/>
    <mergeCell ref="L32:N32"/>
    <mergeCell ref="A15:D15"/>
    <mergeCell ref="E15:K15"/>
    <mergeCell ref="L15:N15"/>
    <mergeCell ref="L16:N16"/>
    <mergeCell ref="J25:K25"/>
    <mergeCell ref="L26:N26"/>
    <mergeCell ref="A10:K10"/>
    <mergeCell ref="L10:N10"/>
    <mergeCell ref="L11:N11"/>
    <mergeCell ref="L12:N12"/>
    <mergeCell ref="L13:N13"/>
    <mergeCell ref="A14:D14"/>
    <mergeCell ref="E14:K14"/>
    <mergeCell ref="L14:N14"/>
    <mergeCell ref="L8:N8"/>
    <mergeCell ref="B9:C9"/>
    <mergeCell ref="D9:F9"/>
    <mergeCell ref="G9:I9"/>
    <mergeCell ref="J9:K9"/>
    <mergeCell ref="L9:N9"/>
    <mergeCell ref="B8:C8"/>
    <mergeCell ref="D8:F8"/>
    <mergeCell ref="G8:I8"/>
    <mergeCell ref="J8:K8"/>
    <mergeCell ref="B6:C6"/>
    <mergeCell ref="D6:F6"/>
    <mergeCell ref="G6:I6"/>
    <mergeCell ref="J6:K6"/>
    <mergeCell ref="B7:C7"/>
    <mergeCell ref="D7:F7"/>
    <mergeCell ref="G7:I7"/>
    <mergeCell ref="J7:K7"/>
    <mergeCell ref="A1:O1"/>
    <mergeCell ref="L2:N2"/>
    <mergeCell ref="B3:D3"/>
    <mergeCell ref="E3:F3"/>
    <mergeCell ref="B4:K4"/>
    <mergeCell ref="B5:C5"/>
    <mergeCell ref="D5:F5"/>
    <mergeCell ref="G5:I5"/>
    <mergeCell ref="J5:K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2024-03-08T03:48:59Z</cp:lastPrinted>
  <dcterms:created xsi:type="dcterms:W3CDTF">2014-08-13T02:32:39Z</dcterms:created>
  <dcterms:modified xsi:type="dcterms:W3CDTF">2024-03-08T04:58:43Z</dcterms:modified>
  <cp:category/>
  <cp:version/>
  <cp:contentType/>
  <cp:contentStatus/>
</cp:coreProperties>
</file>