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8730" activeTab="5"/>
  </bookViews>
  <sheets>
    <sheet name="第一周" sheetId="1" r:id="rId1"/>
    <sheet name="第二週" sheetId="2" r:id="rId2"/>
    <sheet name="第三周 " sheetId="3" r:id="rId3"/>
    <sheet name="第四週" sheetId="4" r:id="rId4"/>
    <sheet name="第五週" sheetId="5" r:id="rId5"/>
    <sheet name="總表" sheetId="6" r:id="rId6"/>
  </sheets>
  <externalReferences>
    <externalReference r:id="rId9"/>
  </externalReferences>
  <definedNames>
    <definedName name="_xlnm.Print_Area" localSheetId="0">'第一周'!$A$1:$AI$34</definedName>
    <definedName name="_xlnm.Print_Area" localSheetId="1">'第二週'!$A$1:$AK$34</definedName>
    <definedName name="_xlnm.Print_Area" localSheetId="2">'第三周 '!$A$1:$AI$34</definedName>
    <definedName name="_xlnm.Print_Area" localSheetId="4">'第五週'!$A$1:$AK$34</definedName>
    <definedName name="_xlnm.Print_Area" localSheetId="3">'第四週'!$A$1:$AI$34</definedName>
  </definedNames>
  <calcPr fullCalcOnLoad="1"/>
</workbook>
</file>

<file path=xl/sharedStrings.xml><?xml version="1.0" encoding="utf-8"?>
<sst xmlns="http://schemas.openxmlformats.org/spreadsheetml/2006/main" count="1195" uniqueCount="248">
  <si>
    <t>K</t>
  </si>
  <si>
    <t>高麗菜</t>
  </si>
  <si>
    <t>K</t>
  </si>
  <si>
    <t>上午</t>
  </si>
  <si>
    <t>星期二</t>
  </si>
  <si>
    <t>星期三</t>
  </si>
  <si>
    <t>星期四</t>
  </si>
  <si>
    <t>星期五</t>
  </si>
  <si>
    <t>星期一</t>
  </si>
  <si>
    <t>星期</t>
  </si>
  <si>
    <t>下午</t>
  </si>
  <si>
    <t>日期</t>
  </si>
  <si>
    <t>個</t>
  </si>
  <si>
    <t>芭樂</t>
  </si>
  <si>
    <t>罐</t>
  </si>
  <si>
    <t>包</t>
  </si>
  <si>
    <t>盒</t>
  </si>
  <si>
    <t>炒粄條</t>
  </si>
  <si>
    <t>洗選蛋</t>
  </si>
  <si>
    <t>木耳朵</t>
  </si>
  <si>
    <t>紅蘿蔔</t>
  </si>
  <si>
    <t>顆</t>
  </si>
  <si>
    <t>大蘋果</t>
  </si>
  <si>
    <t>木瓜</t>
  </si>
  <si>
    <t>洋蔥去皮</t>
  </si>
  <si>
    <t>火龍果</t>
  </si>
  <si>
    <t>罐</t>
  </si>
  <si>
    <t>中華盒裝豆腐</t>
  </si>
  <si>
    <t>金針菇</t>
  </si>
  <si>
    <t>蔥</t>
  </si>
  <si>
    <t>大白菜</t>
  </si>
  <si>
    <t>下午</t>
  </si>
  <si>
    <t>西芹</t>
  </si>
  <si>
    <t>小餐包</t>
  </si>
  <si>
    <t>光泉低糖豆漿2L</t>
  </si>
  <si>
    <t>紅蔥頭</t>
  </si>
  <si>
    <t>二砂糖</t>
  </si>
  <si>
    <t>玉米粒綠巨人</t>
  </si>
  <si>
    <t>綠豆</t>
  </si>
  <si>
    <t>中華豆腐</t>
  </si>
  <si>
    <t>原味優格(福樂</t>
  </si>
  <si>
    <t>根</t>
  </si>
  <si>
    <t>鮪魚罐小</t>
  </si>
  <si>
    <t>刈包</t>
  </si>
  <si>
    <t>庫</t>
  </si>
  <si>
    <t>【本校一律使用國產豬、牛肉食材】</t>
  </si>
  <si>
    <t>菜名</t>
  </si>
  <si>
    <t>食材</t>
  </si>
  <si>
    <t>1人</t>
  </si>
  <si>
    <t>數量</t>
  </si>
  <si>
    <t>單位</t>
  </si>
  <si>
    <t>單價</t>
  </si>
  <si>
    <t>成本</t>
  </si>
  <si>
    <t>小米飯</t>
  </si>
  <si>
    <t>糙米飯</t>
  </si>
  <si>
    <t>特餐</t>
  </si>
  <si>
    <t>十穀飯</t>
  </si>
  <si>
    <t>中秋特餐/韓式燒肉飯</t>
  </si>
  <si>
    <t>上午</t>
  </si>
  <si>
    <t>什錦炒麵</t>
  </si>
  <si>
    <t>蘿蔔糕湯</t>
  </si>
  <si>
    <t>港式蘿蔔糕1.2K</t>
  </si>
  <si>
    <t>條</t>
  </si>
  <si>
    <t>板條(東寶)</t>
  </si>
  <si>
    <t>小香菇</t>
  </si>
  <si>
    <t>低脂肉絲(1k庫</t>
  </si>
  <si>
    <t>低脂肉絲1K</t>
  </si>
  <si>
    <t>紅蔥頭(庫1.2K</t>
  </si>
  <si>
    <t>刈包夾鮪魚蛋   /   豆漿</t>
  </si>
  <si>
    <t>低脂絞肉庫0.5</t>
  </si>
  <si>
    <t>青蔥</t>
  </si>
  <si>
    <t>綠豆芽</t>
  </si>
  <si>
    <t>紅蔥頭(0.2K</t>
  </si>
  <si>
    <t>洋蔥</t>
  </si>
  <si>
    <t>韭菜</t>
  </si>
  <si>
    <t>乾香菇</t>
  </si>
  <si>
    <t>統一優酪乳(約2公升)</t>
  </si>
  <si>
    <t>水果拼盤 / 鮮奶</t>
  </si>
  <si>
    <t>水果拼盤  / 鮮奶</t>
  </si>
  <si>
    <t>牛奶玉米片 / 水果</t>
  </si>
  <si>
    <t>杯</t>
  </si>
  <si>
    <t>葡萄</t>
  </si>
  <si>
    <t>紅龍果</t>
  </si>
  <si>
    <t>八寶甜湯</t>
  </si>
  <si>
    <t>紅豆0.2k</t>
  </si>
  <si>
    <t>十榖米0.2k</t>
  </si>
  <si>
    <t>統一鮮奶2L</t>
  </si>
  <si>
    <t>份</t>
  </si>
  <si>
    <t>麥片0.2k</t>
  </si>
  <si>
    <t>統一鮮奶1L</t>
  </si>
  <si>
    <t>小米0.2k</t>
  </si>
  <si>
    <t>生香菇</t>
  </si>
  <si>
    <t>綠豆0.2k</t>
  </si>
  <si>
    <t>營養分析</t>
  </si>
  <si>
    <t>全穀雜糧類(份)</t>
  </si>
  <si>
    <t>豆魚蛋肉類(份)</t>
  </si>
  <si>
    <t>蔬菜類(份)</t>
  </si>
  <si>
    <t>油脂與堅果種子(份)</t>
  </si>
  <si>
    <t>油脂與堅果種子(份)</t>
  </si>
  <si>
    <t>水果類(份)</t>
  </si>
  <si>
    <t>奶類(份)</t>
  </si>
  <si>
    <t>總熱量(大卡)</t>
  </si>
  <si>
    <t xml:space="preserve">營養師：                                                       學務主任：                                                        校長：                                </t>
  </si>
  <si>
    <r>
      <t xml:space="preserve">                                                                      </t>
    </r>
    <r>
      <rPr>
        <b/>
        <sz val="12"/>
        <rFont val="微軟正黑體"/>
        <family val="2"/>
      </rPr>
      <t xml:space="preserve">幼兒園主任： </t>
    </r>
  </si>
  <si>
    <t>食材</t>
  </si>
  <si>
    <t>顆</t>
  </si>
  <si>
    <t>什錦炒年糕</t>
  </si>
  <si>
    <t>寧波年糕</t>
  </si>
  <si>
    <t>起司蛋吐司 / 鮮奶</t>
  </si>
  <si>
    <t>低脂肉絲cas(1K)</t>
  </si>
  <si>
    <t>起司片10片/包</t>
  </si>
  <si>
    <t>小木耳</t>
  </si>
  <si>
    <t>吐司(長)</t>
  </si>
  <si>
    <t>紅蘿蔔</t>
  </si>
  <si>
    <t>吐司(短)</t>
  </si>
  <si>
    <t>紅蔥頭</t>
  </si>
  <si>
    <t>鮮奶(2L)</t>
  </si>
  <si>
    <t>香菇</t>
  </si>
  <si>
    <t>洋蔥</t>
  </si>
  <si>
    <t>絲瓜麵線</t>
  </si>
  <si>
    <t>絲瓜</t>
  </si>
  <si>
    <t>水果拼盤  /  鮮奶</t>
  </si>
  <si>
    <t>大水梨</t>
  </si>
  <si>
    <t>銀魚莧菜羹</t>
  </si>
  <si>
    <t>莧菜</t>
  </si>
  <si>
    <t>三環麵線0.6K</t>
  </si>
  <si>
    <t>香蕉</t>
  </si>
  <si>
    <t>蔥</t>
  </si>
  <si>
    <t>鮮香菇</t>
  </si>
  <si>
    <t>無籽葡萄</t>
  </si>
  <si>
    <t>蛤蜊(大</t>
  </si>
  <si>
    <t>吻仔魚</t>
  </si>
  <si>
    <r>
      <rPr>
        <sz val="12"/>
        <color indexed="8"/>
        <rFont val="微軟正黑體"/>
        <family val="2"/>
      </rPr>
      <t>盒</t>
    </r>
  </si>
  <si>
    <t>大滷麵</t>
  </si>
  <si>
    <t>雞絲蛋餅</t>
  </si>
  <si>
    <t>低脂肉絲cas0.6</t>
  </si>
  <si>
    <t>桂冠蛋餅皮7入/包</t>
  </si>
  <si>
    <t>綠巨人玉米粒(311G)</t>
  </si>
  <si>
    <t>低糖豆漿2L</t>
  </si>
  <si>
    <t>清雞絲CAS</t>
  </si>
  <si>
    <t>低脂絞肉(0.5K)</t>
  </si>
  <si>
    <t>紅蔥頭0.2</t>
  </si>
  <si>
    <t>低脂絞肉0.5K</t>
  </si>
  <si>
    <t>櫻花蝦</t>
  </si>
  <si>
    <t>櫻花蝦前一天先進</t>
  </si>
  <si>
    <t xml:space="preserve">玉米濃湯    </t>
  </si>
  <si>
    <t>大水梨</t>
  </si>
  <si>
    <t>馬鈴薯</t>
  </si>
  <si>
    <t>統一鮮奶(低脂2L</t>
  </si>
  <si>
    <t>玉米醬綠巨人</t>
  </si>
  <si>
    <t>什錦炒米苔目</t>
  </si>
  <si>
    <t>米苔目</t>
  </si>
  <si>
    <t>饅頭夾蛋 / 優酪乳</t>
  </si>
  <si>
    <t>小白饅頭</t>
  </si>
  <si>
    <t>白米2.4k</t>
  </si>
  <si>
    <t>吐司夾高麗菜蛋   /水果</t>
  </si>
  <si>
    <t>20g*40入/包</t>
  </si>
  <si>
    <t>低脂肉絲cas庫0.5</t>
  </si>
  <si>
    <t>綠豆芽</t>
  </si>
  <si>
    <t>韭菜</t>
  </si>
  <si>
    <t>綠豆蓮子湯</t>
  </si>
  <si>
    <r>
      <rPr>
        <sz val="12"/>
        <color indexed="8"/>
        <rFont val="微軟正黑體"/>
        <family val="2"/>
      </rPr>
      <t>庫</t>
    </r>
  </si>
  <si>
    <t xml:space="preserve">水果優格 </t>
  </si>
  <si>
    <t>小餐包   /   鮮奶米漿</t>
  </si>
  <si>
    <t>乾蓮子</t>
  </si>
  <si>
    <r>
      <rPr>
        <sz val="8"/>
        <rFont val="微軟正黑體"/>
        <family val="2"/>
      </rPr>
      <t>糙米漿家庭號(約2公升)</t>
    </r>
  </si>
  <si>
    <r>
      <rPr>
        <sz val="12"/>
        <color indexed="8"/>
        <rFont val="微軟正黑體"/>
        <family val="2"/>
      </rPr>
      <t>包</t>
    </r>
  </si>
  <si>
    <t>米漿鮮奶混合</t>
  </si>
  <si>
    <t>鮮奶1L</t>
  </si>
  <si>
    <t>低脂肉絲(1K)</t>
  </si>
  <si>
    <t>自製水果奶酪</t>
  </si>
  <si>
    <t>吉利丁</t>
  </si>
  <si>
    <t>二砂1K(台糖</t>
  </si>
  <si>
    <t>鮮奶:吉利丁=133cc:1片</t>
  </si>
  <si>
    <t>火鍋肉片</t>
  </si>
  <si>
    <t>白米1.2K</t>
  </si>
  <si>
    <t>瓠瓜肉絲粥</t>
  </si>
  <si>
    <t>瓠瓜</t>
  </si>
  <si>
    <t>鳳梨</t>
  </si>
  <si>
    <t>鳳梨底部不發黴</t>
  </si>
  <si>
    <t>桂冠蛋餅皮7入</t>
  </si>
  <si>
    <t>鮪魚蛋餅 / 優酪乳</t>
  </si>
  <si>
    <t>洗選蛋(10入)</t>
  </si>
  <si>
    <t>玉米瘦肉粥</t>
  </si>
  <si>
    <t>鮮奶(1L)(紙盒)</t>
  </si>
  <si>
    <t>雞胸肉絲</t>
  </si>
  <si>
    <t>櫻花蝦蛋炒飯</t>
  </si>
  <si>
    <t>洗選蛋(盒</t>
  </si>
  <si>
    <t>米森有機香脆玉米片</t>
  </si>
  <si>
    <t>(米森180g)</t>
  </si>
  <si>
    <t>桂冠 蔥肉餡餅</t>
  </si>
  <si>
    <t>蔥肉餡餅   /   豆漿鮮奶</t>
  </si>
  <si>
    <t>白細油麵</t>
  </si>
  <si>
    <t>小白油麵</t>
  </si>
  <si>
    <t xml:space="preserve"> 僑愛國小幼兒園112年4月點心菜單</t>
  </si>
  <si>
    <t>統一優酪乳(約1公升)</t>
  </si>
  <si>
    <t>桂冠雲吞12入</t>
  </si>
  <si>
    <t>盒</t>
  </si>
  <si>
    <t>小白菜</t>
  </si>
  <si>
    <t>乾海帶芽600G</t>
  </si>
  <si>
    <t>包</t>
  </si>
  <si>
    <t>金針菇</t>
  </si>
  <si>
    <t>柴魚片 5G</t>
  </si>
  <si>
    <t>餛飩湯</t>
  </si>
  <si>
    <t>養樂多9罐</t>
  </si>
  <si>
    <t>紅豆牛奶</t>
  </si>
  <si>
    <t xml:space="preserve">肉片刈包  </t>
  </si>
  <si>
    <t>紅豆</t>
  </si>
  <si>
    <t>養樂多6罐 供應前加</t>
  </si>
  <si>
    <t>桂冠餡餅</t>
  </si>
  <si>
    <t>香蕉(1根/人)</t>
  </si>
  <si>
    <t>餡餅 / 香蕉鮮奶</t>
  </si>
  <si>
    <t>小餐包   /   鮮奶豆漿</t>
  </si>
  <si>
    <t>豆漿家庭號(約1公升)</t>
  </si>
  <si>
    <t xml:space="preserve">赤肉羹湯    </t>
  </si>
  <si>
    <t>低脂肉絲</t>
  </si>
  <si>
    <t>白蘿蔔去皮</t>
  </si>
  <si>
    <t>金針菇Q</t>
  </si>
  <si>
    <t>小木耳</t>
  </si>
  <si>
    <t>(肉絲抓醃裹太白粉)</t>
  </si>
  <si>
    <t>桂冠 肉包</t>
  </si>
  <si>
    <t>肉包   /   豆漿鮮奶</t>
  </si>
  <si>
    <t>鯛魚片</t>
  </si>
  <si>
    <t>瓠瓜魚片粥</t>
  </si>
  <si>
    <t>海鮮炒麵</t>
  </si>
  <si>
    <t>小白菜</t>
  </si>
  <si>
    <t>鮮奶(低脂1L</t>
  </si>
  <si>
    <t>鮭魚蛋炒飯</t>
  </si>
  <si>
    <t>鮭魚片</t>
  </si>
  <si>
    <t>周一及放假回來的食材當天進</t>
  </si>
  <si>
    <t>食材前一天進</t>
  </si>
  <si>
    <t>紫米0.2</t>
  </si>
  <si>
    <t>(生)花枝切</t>
  </si>
  <si>
    <t>(大)蛤仔</t>
  </si>
  <si>
    <t>芋頭去皮</t>
  </si>
  <si>
    <t>芋頭煮糊</t>
  </si>
  <si>
    <t>(煮稀,水放少以牛奶為主)</t>
  </si>
  <si>
    <t>芋頭牛奶 / 水果</t>
  </si>
  <si>
    <t>青江菜</t>
  </si>
  <si>
    <t>週點心食譜設計表</t>
  </si>
  <si>
    <t>僑愛國民小學附幼111學年度下學期第</t>
  </si>
  <si>
    <t>小餐包(10入)</t>
  </si>
  <si>
    <t>洗選蛋(10個)</t>
  </si>
  <si>
    <t>小白麵</t>
  </si>
  <si>
    <t>玉米濃湯  /  水果</t>
  </si>
  <si>
    <t>低脂絞肉(0.3K)</t>
  </si>
  <si>
    <t>養樂多3罐</t>
  </si>
  <si>
    <t>水梨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</si>
</sst>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0_);[Red]\(0\)"/>
    <numFmt numFmtId="182" formatCode="m/d"/>
    <numFmt numFmtId="183" formatCode="m&quot;月&quot;d&quot;日&quot;"/>
    <numFmt numFmtId="184" formatCode="m&quot;月&quot;d&quot;日(六)&quot;"/>
    <numFmt numFmtId="185" formatCode="mmm\-yyyy"/>
    <numFmt numFmtId="186" formatCode="0.0"/>
    <numFmt numFmtId="187" formatCode="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1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20"/>
      <name val="華康中黑體"/>
      <family val="3"/>
    </font>
    <font>
      <sz val="14"/>
      <name val="華康中黑體"/>
      <family val="3"/>
    </font>
    <font>
      <sz val="12"/>
      <name val="華康中黑體"/>
      <family val="3"/>
    </font>
    <font>
      <b/>
      <sz val="12"/>
      <name val="華康中黑體"/>
      <family val="3"/>
    </font>
    <font>
      <b/>
      <sz val="14"/>
      <name val="微軟正黑體"/>
      <family val="2"/>
    </font>
    <font>
      <sz val="14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2"/>
      <color indexed="12"/>
      <name val="微軟正黑體"/>
      <family val="2"/>
    </font>
    <font>
      <sz val="12"/>
      <color indexed="12"/>
      <name val="微軟正黑體"/>
      <family val="2"/>
    </font>
    <font>
      <sz val="12"/>
      <color indexed="8"/>
      <name val="微軟正黑體"/>
      <family val="2"/>
    </font>
    <font>
      <sz val="10"/>
      <name val="微軟正黑體"/>
      <family val="2"/>
    </font>
    <font>
      <sz val="9"/>
      <name val="細明體"/>
      <family val="3"/>
    </font>
    <font>
      <sz val="11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sz val="12"/>
      <color indexed="10"/>
      <name val="微軟正黑體"/>
      <family val="2"/>
    </font>
    <font>
      <sz val="9"/>
      <color indexed="8"/>
      <name val="微軟正黑體"/>
      <family val="2"/>
    </font>
    <font>
      <b/>
      <sz val="16"/>
      <name val="微軟正黑體"/>
      <family val="2"/>
    </font>
    <font>
      <b/>
      <sz val="18"/>
      <name val="微軟正黑體"/>
      <family val="2"/>
    </font>
    <font>
      <sz val="20"/>
      <name val="微軟正黑體"/>
      <family val="2"/>
    </font>
    <font>
      <sz val="18"/>
      <color indexed="12"/>
      <name val="微軟正黑體"/>
      <family val="2"/>
    </font>
    <font>
      <sz val="18"/>
      <name val="微軟正黑體"/>
      <family val="2"/>
    </font>
    <font>
      <sz val="14"/>
      <color indexed="12"/>
      <name val="微軟正黑體"/>
      <family val="2"/>
    </font>
    <font>
      <sz val="8"/>
      <name val="微軟正黑體"/>
      <family val="2"/>
    </font>
    <font>
      <b/>
      <sz val="13"/>
      <name val="微軟正黑體"/>
      <family val="2"/>
    </font>
    <font>
      <sz val="11"/>
      <color indexed="8"/>
      <name val="新細明體"/>
      <family val="1"/>
    </font>
    <font>
      <sz val="17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2"/>
      <name val="微軟正黑體"/>
      <family val="2"/>
    </font>
    <font>
      <b/>
      <sz val="12"/>
      <color indexed="10"/>
      <name val="微軟正黑體"/>
      <family val="2"/>
    </font>
    <font>
      <sz val="12"/>
      <color indexed="9"/>
      <name val="微軟正黑體"/>
      <family val="2"/>
    </font>
    <font>
      <sz val="10"/>
      <color indexed="10"/>
      <name val="微軟正黑體"/>
      <family val="2"/>
    </font>
    <font>
      <sz val="12"/>
      <color indexed="8"/>
      <name val="華康中黑體"/>
      <family val="3"/>
    </font>
    <font>
      <b/>
      <sz val="12"/>
      <color indexed="8"/>
      <name val="華康中黑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rgb="FF000000"/>
      <name val="微軟正黑體"/>
      <family val="2"/>
    </font>
    <font>
      <b/>
      <sz val="12"/>
      <color rgb="FF0000FF"/>
      <name val="微軟正黑體"/>
      <family val="2"/>
    </font>
    <font>
      <sz val="11"/>
      <color rgb="FF0000FF"/>
      <name val="微軟正黑體"/>
      <family val="2"/>
    </font>
    <font>
      <sz val="12"/>
      <color rgb="FFFF0000"/>
      <name val="微軟正黑體"/>
      <family val="2"/>
    </font>
    <font>
      <b/>
      <sz val="12"/>
      <color rgb="FFFF0000"/>
      <name val="微軟正黑體"/>
      <family val="2"/>
    </font>
    <font>
      <sz val="12"/>
      <color theme="0"/>
      <name val="微軟正黑體"/>
      <family val="2"/>
    </font>
    <font>
      <sz val="10"/>
      <color rgb="FFFF0000"/>
      <name val="微軟正黑體"/>
      <family val="2"/>
    </font>
    <font>
      <sz val="12"/>
      <color theme="1"/>
      <name val="華康中黑體"/>
      <family val="3"/>
    </font>
    <font>
      <b/>
      <sz val="12"/>
      <color theme="1"/>
      <name val="華康中黑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/>
      <top style="thin">
        <color indexed="63"/>
      </top>
      <bottom style="medium"/>
    </border>
    <border>
      <left style="thin">
        <color indexed="59"/>
      </left>
      <right/>
      <top style="medium"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/>
      <top style="thin">
        <color indexed="59"/>
      </top>
      <bottom style="medium"/>
    </border>
    <border>
      <left style="thin">
        <color indexed="59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>
        <color indexed="59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medium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/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>
        <color indexed="59"/>
      </top>
      <bottom style="medium"/>
    </border>
    <border>
      <left/>
      <right style="medium"/>
      <top style="thin">
        <color indexed="59"/>
      </top>
      <bottom style="medium"/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/>
      <right style="thin"/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/>
    </border>
    <border>
      <left style="thin">
        <color indexed="59"/>
      </left>
      <right>
        <color indexed="63"/>
      </right>
      <top style="medium"/>
      <bottom/>
    </border>
    <border>
      <left style="thin"/>
      <right style="thin">
        <color indexed="59"/>
      </right>
      <top style="medium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medium"/>
    </border>
    <border>
      <left/>
      <right style="thin"/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medium"/>
      <bottom/>
    </border>
    <border>
      <left style="thin"/>
      <right style="thin">
        <color indexed="59"/>
      </right>
      <top>
        <color indexed="63"/>
      </top>
      <bottom>
        <color indexed="63"/>
      </bottom>
    </border>
    <border>
      <left style="thin"/>
      <right style="thin">
        <color indexed="59"/>
      </right>
      <top>
        <color indexed="63"/>
      </top>
      <bottom style="medium"/>
    </border>
    <border>
      <left/>
      <right style="medium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>
        <color indexed="63"/>
      </left>
      <right style="thin"/>
      <top style="medium"/>
      <bottom/>
    </border>
    <border>
      <left/>
      <right style="medium"/>
      <top style="medium"/>
      <bottom style="thin">
        <color indexed="59"/>
      </bottom>
    </border>
    <border>
      <left>
        <color indexed="63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medium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 style="medium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1" fillId="0" borderId="0" applyFill="0" applyBorder="0" applyAlignment="0" applyProtection="0"/>
    <xf numFmtId="0" fontId="59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59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6" borderId="13" xfId="0" applyFont="1" applyFill="1" applyBorder="1" applyAlignment="1">
      <alignment vertical="center" wrapText="1"/>
    </xf>
    <xf numFmtId="0" fontId="5" fillId="6" borderId="14" xfId="0" applyFont="1" applyFill="1" applyBorder="1" applyAlignment="1">
      <alignment vertical="center" wrapText="1"/>
    </xf>
    <xf numFmtId="0" fontId="5" fillId="6" borderId="15" xfId="0" applyFont="1" applyFill="1" applyBorder="1" applyAlignment="1">
      <alignment vertical="center" wrapText="1"/>
    </xf>
    <xf numFmtId="0" fontId="5" fillId="6" borderId="16" xfId="0" applyFont="1" applyFill="1" applyBorder="1" applyAlignment="1">
      <alignment vertical="center" wrapText="1"/>
    </xf>
    <xf numFmtId="0" fontId="5" fillId="6" borderId="17" xfId="0" applyFont="1" applyFill="1" applyBorder="1" applyAlignment="1">
      <alignment vertical="center" wrapText="1"/>
    </xf>
    <xf numFmtId="0" fontId="5" fillId="6" borderId="18" xfId="0" applyFont="1" applyFill="1" applyBorder="1" applyAlignment="1">
      <alignment vertical="center" wrapText="1"/>
    </xf>
    <xf numFmtId="183" fontId="6" fillId="0" borderId="14" xfId="0" applyNumberFormat="1" applyFont="1" applyBorder="1" applyAlignment="1">
      <alignment horizontal="center" vertical="center"/>
    </xf>
    <xf numFmtId="183" fontId="6" fillId="0" borderId="15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83" fontId="6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83" fontId="6" fillId="0" borderId="15" xfId="0" applyNumberFormat="1" applyFont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vertical="center"/>
    </xf>
    <xf numFmtId="176" fontId="10" fillId="0" borderId="21" xfId="0" applyNumberFormat="1" applyFont="1" applyFill="1" applyBorder="1" applyAlignment="1">
      <alignment vertical="center"/>
    </xf>
    <xf numFmtId="177" fontId="11" fillId="0" borderId="20" xfId="0" applyNumberFormat="1" applyFont="1" applyFill="1" applyBorder="1" applyAlignment="1">
      <alignment vertical="center"/>
    </xf>
    <xf numFmtId="177" fontId="10" fillId="0" borderId="20" xfId="0" applyNumberFormat="1" applyFont="1" applyFill="1" applyBorder="1" applyAlignment="1">
      <alignment vertical="center"/>
    </xf>
    <xf numFmtId="178" fontId="11" fillId="0" borderId="20" xfId="0" applyNumberFormat="1" applyFont="1" applyFill="1" applyBorder="1" applyAlignment="1">
      <alignment vertical="center"/>
    </xf>
    <xf numFmtId="178" fontId="10" fillId="0" borderId="20" xfId="0" applyNumberFormat="1" applyFont="1" applyFill="1" applyBorder="1" applyAlignment="1">
      <alignment vertical="center"/>
    </xf>
    <xf numFmtId="179" fontId="11" fillId="0" borderId="20" xfId="0" applyNumberFormat="1" applyFont="1" applyFill="1" applyBorder="1" applyAlignment="1">
      <alignment vertical="center"/>
    </xf>
    <xf numFmtId="179" fontId="10" fillId="0" borderId="20" xfId="0" applyNumberFormat="1" applyFont="1" applyFill="1" applyBorder="1" applyAlignment="1">
      <alignment vertical="center"/>
    </xf>
    <xf numFmtId="180" fontId="11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9" fillId="0" borderId="20" xfId="40" applyFont="1" applyFill="1" applyBorder="1" applyAlignment="1">
      <alignment horizontal="center" vertical="center"/>
      <protection/>
    </xf>
    <xf numFmtId="0" fontId="71" fillId="0" borderId="25" xfId="0" applyFont="1" applyFill="1" applyBorder="1" applyAlignment="1">
      <alignment horizontal="center" vertical="center"/>
    </xf>
    <xf numFmtId="0" fontId="72" fillId="0" borderId="26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/>
    </xf>
    <xf numFmtId="0" fontId="71" fillId="34" borderId="25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center" wrapText="1"/>
    </xf>
    <xf numFmtId="0" fontId="9" fillId="34" borderId="25" xfId="41" applyFont="1" applyFill="1" applyBorder="1" applyAlignment="1">
      <alignment horizontal="center" vertical="center"/>
      <protection/>
    </xf>
    <xf numFmtId="0" fontId="9" fillId="0" borderId="25" xfId="41" applyFont="1" applyFill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6" fillId="6" borderId="32" xfId="39" applyFont="1" applyFill="1" applyBorder="1" applyAlignment="1">
      <alignment horizontal="center" vertical="center"/>
      <protection/>
    </xf>
    <xf numFmtId="186" fontId="10" fillId="0" borderId="0" xfId="0" applyNumberFormat="1" applyFont="1" applyFill="1" applyAlignment="1">
      <alignment horizontal="center" vertical="center"/>
    </xf>
    <xf numFmtId="0" fontId="16" fillId="6" borderId="33" xfId="39" applyFont="1" applyFill="1" applyBorder="1" applyAlignment="1">
      <alignment horizontal="center" vertical="center"/>
      <protection/>
    </xf>
    <xf numFmtId="0" fontId="73" fillId="6" borderId="34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73" fillId="6" borderId="35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7" fillId="6" borderId="33" xfId="39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18" fillId="6" borderId="33" xfId="39" applyFont="1" applyFill="1" applyBorder="1" applyAlignment="1">
      <alignment horizontal="center" vertical="center"/>
      <protection/>
    </xf>
    <xf numFmtId="0" fontId="74" fillId="6" borderId="35" xfId="39" applyFont="1" applyFill="1" applyBorder="1" applyAlignment="1">
      <alignment horizontal="center" vertical="center"/>
      <protection/>
    </xf>
    <xf numFmtId="0" fontId="17" fillId="6" borderId="38" xfId="39" applyFont="1" applyFill="1" applyBorder="1" applyAlignment="1">
      <alignment horizontal="center" vertical="center"/>
      <protection/>
    </xf>
    <xf numFmtId="0" fontId="73" fillId="6" borderId="39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73" fillId="6" borderId="41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0" fontId="73" fillId="0" borderId="4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43" applyFont="1" applyFill="1" applyBorder="1" applyAlignment="1">
      <alignment horizontal="center" vertical="center" wrapText="1"/>
      <protection/>
    </xf>
    <xf numFmtId="0" fontId="14" fillId="0" borderId="0" xfId="43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181" fontId="9" fillId="0" borderId="0" xfId="0" applyNumberFormat="1" applyFont="1" applyFill="1" applyAlignment="1">
      <alignment horizontal="right" vertical="center"/>
    </xf>
    <xf numFmtId="180" fontId="11" fillId="0" borderId="44" xfId="0" applyNumberFormat="1" applyFont="1" applyFill="1" applyBorder="1" applyAlignment="1">
      <alignment vertical="center"/>
    </xf>
    <xf numFmtId="0" fontId="12" fillId="34" borderId="20" xfId="0" applyFont="1" applyFill="1" applyBorder="1" applyAlignment="1">
      <alignment horizontal="center" vertical="center"/>
    </xf>
    <xf numFmtId="0" fontId="9" fillId="34" borderId="20" xfId="46" applyFont="1" applyFill="1" applyBorder="1" applyAlignment="1">
      <alignment horizontal="center" vertical="center"/>
      <protection/>
    </xf>
    <xf numFmtId="0" fontId="13" fillId="34" borderId="27" xfId="0" applyFont="1" applyFill="1" applyBorder="1" applyAlignment="1">
      <alignment horizontal="center" vertical="center"/>
    </xf>
    <xf numFmtId="0" fontId="72" fillId="34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34" borderId="20" xfId="47" applyFont="1" applyFill="1" applyBorder="1" applyAlignment="1">
      <alignment horizontal="center" vertical="center"/>
      <protection/>
    </xf>
    <xf numFmtId="0" fontId="75" fillId="34" borderId="20" xfId="0" applyFont="1" applyFill="1" applyBorder="1" applyAlignment="1">
      <alignment horizontal="center" vertical="center"/>
    </xf>
    <xf numFmtId="0" fontId="75" fillId="34" borderId="26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76" fillId="34" borderId="46" xfId="0" applyFont="1" applyFill="1" applyBorder="1" applyAlignment="1">
      <alignment horizontal="center" vertical="center"/>
    </xf>
    <xf numFmtId="0" fontId="9" fillId="0" borderId="25" xfId="40" applyFont="1" applyFill="1" applyBorder="1" applyAlignment="1">
      <alignment horizontal="center" vertical="center"/>
      <protection/>
    </xf>
    <xf numFmtId="0" fontId="12" fillId="0" borderId="4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16" fillId="6" borderId="47" xfId="39" applyFont="1" applyFill="1" applyBorder="1" applyAlignment="1">
      <alignment horizontal="center" vertical="center"/>
      <protection/>
    </xf>
    <xf numFmtId="0" fontId="16" fillId="6" borderId="48" xfId="39" applyFont="1" applyFill="1" applyBorder="1" applyAlignment="1">
      <alignment horizontal="center" vertical="center"/>
      <protection/>
    </xf>
    <xf numFmtId="0" fontId="17" fillId="6" borderId="48" xfId="39" applyFont="1" applyFill="1" applyBorder="1" applyAlignment="1">
      <alignment horizontal="center" vertical="center"/>
      <protection/>
    </xf>
    <xf numFmtId="0" fontId="18" fillId="6" borderId="48" xfId="39" applyFont="1" applyFill="1" applyBorder="1" applyAlignment="1">
      <alignment horizontal="center" vertical="center"/>
      <protection/>
    </xf>
    <xf numFmtId="0" fontId="17" fillId="6" borderId="49" xfId="39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0" fontId="14" fillId="34" borderId="25" xfId="0" applyFont="1" applyFill="1" applyBorder="1" applyAlignment="1">
      <alignment horizontal="center" vertical="center"/>
    </xf>
    <xf numFmtId="0" fontId="75" fillId="34" borderId="25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0" xfId="40" applyFont="1" applyFill="1" applyBorder="1" applyAlignment="1">
      <alignment horizontal="center" vertical="center"/>
      <protection/>
    </xf>
    <xf numFmtId="0" fontId="13" fillId="34" borderId="44" xfId="0" applyFont="1" applyFill="1" applyBorder="1" applyAlignment="1">
      <alignment horizontal="center" vertical="center"/>
    </xf>
    <xf numFmtId="0" fontId="13" fillId="34" borderId="50" xfId="0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/>
    </xf>
    <xf numFmtId="176" fontId="11" fillId="0" borderId="52" xfId="0" applyNumberFormat="1" applyFont="1" applyFill="1" applyBorder="1" applyAlignment="1">
      <alignment vertical="center"/>
    </xf>
    <xf numFmtId="176" fontId="10" fillId="0" borderId="53" xfId="0" applyNumberFormat="1" applyFont="1" applyFill="1" applyBorder="1" applyAlignment="1">
      <alignment vertical="center"/>
    </xf>
    <xf numFmtId="177" fontId="11" fillId="0" borderId="52" xfId="0" applyNumberFormat="1" applyFont="1" applyFill="1" applyBorder="1" applyAlignment="1">
      <alignment vertical="center"/>
    </xf>
    <xf numFmtId="177" fontId="10" fillId="0" borderId="52" xfId="0" applyNumberFormat="1" applyFont="1" applyFill="1" applyBorder="1" applyAlignment="1">
      <alignment vertical="center"/>
    </xf>
    <xf numFmtId="178" fontId="11" fillId="0" borderId="52" xfId="0" applyNumberFormat="1" applyFont="1" applyFill="1" applyBorder="1" applyAlignment="1">
      <alignment vertical="center"/>
    </xf>
    <xf numFmtId="178" fontId="10" fillId="0" borderId="52" xfId="0" applyNumberFormat="1" applyFont="1" applyFill="1" applyBorder="1" applyAlignment="1">
      <alignment vertical="center"/>
    </xf>
    <xf numFmtId="179" fontId="11" fillId="0" borderId="52" xfId="0" applyNumberFormat="1" applyFont="1" applyFill="1" applyBorder="1" applyAlignment="1">
      <alignment vertical="center"/>
    </xf>
    <xf numFmtId="179" fontId="10" fillId="0" borderId="52" xfId="0" applyNumberFormat="1" applyFont="1" applyFill="1" applyBorder="1" applyAlignment="1">
      <alignment vertical="center"/>
    </xf>
    <xf numFmtId="180" fontId="10" fillId="0" borderId="44" xfId="0" applyNumberFormat="1" applyFont="1" applyFill="1" applyBorder="1" applyAlignment="1">
      <alignment vertical="center"/>
    </xf>
    <xf numFmtId="0" fontId="9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9" fillId="0" borderId="0" xfId="41" applyFont="1" applyFill="1" applyBorder="1" applyAlignment="1">
      <alignment vertical="center"/>
      <protection/>
    </xf>
    <xf numFmtId="0" fontId="7" fillId="0" borderId="1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6" fontId="11" fillId="0" borderId="58" xfId="0" applyNumberFormat="1" applyFont="1" applyBorder="1" applyAlignment="1">
      <alignment vertical="center"/>
    </xf>
    <xf numFmtId="176" fontId="10" fillId="0" borderId="55" xfId="0" applyNumberFormat="1" applyFont="1" applyBorder="1" applyAlignment="1">
      <alignment vertical="center"/>
    </xf>
    <xf numFmtId="177" fontId="11" fillId="0" borderId="58" xfId="0" applyNumberFormat="1" applyFont="1" applyBorder="1" applyAlignment="1">
      <alignment vertical="center"/>
    </xf>
    <xf numFmtId="177" fontId="10" fillId="0" borderId="55" xfId="0" applyNumberFormat="1" applyFont="1" applyBorder="1" applyAlignment="1">
      <alignment vertical="center"/>
    </xf>
    <xf numFmtId="178" fontId="11" fillId="0" borderId="58" xfId="0" applyNumberFormat="1" applyFont="1" applyBorder="1" applyAlignment="1">
      <alignment vertical="center"/>
    </xf>
    <xf numFmtId="178" fontId="10" fillId="0" borderId="55" xfId="0" applyNumberFormat="1" applyFont="1" applyBorder="1" applyAlignment="1">
      <alignment vertical="center"/>
    </xf>
    <xf numFmtId="179" fontId="11" fillId="0" borderId="58" xfId="0" applyNumberFormat="1" applyFont="1" applyBorder="1" applyAlignment="1">
      <alignment vertical="center"/>
    </xf>
    <xf numFmtId="179" fontId="10" fillId="0" borderId="58" xfId="0" applyNumberFormat="1" applyFont="1" applyBorder="1" applyAlignment="1">
      <alignment vertical="center"/>
    </xf>
    <xf numFmtId="180" fontId="11" fillId="0" borderId="44" xfId="0" applyNumberFormat="1" applyFont="1" applyBorder="1" applyAlignment="1">
      <alignment vertical="center"/>
    </xf>
    <xf numFmtId="180" fontId="10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2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shrinkToFit="1"/>
    </xf>
    <xf numFmtId="0" fontId="71" fillId="0" borderId="25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14" fillId="0" borderId="20" xfId="41" applyFont="1" applyBorder="1" applyAlignment="1">
      <alignment horizontal="center" vertical="center"/>
      <protection/>
    </xf>
    <xf numFmtId="0" fontId="9" fillId="0" borderId="20" xfId="41" applyFont="1" applyBorder="1" applyAlignment="1">
      <alignment horizontal="center" vertical="center"/>
      <protection/>
    </xf>
    <xf numFmtId="0" fontId="9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77" fillId="7" borderId="20" xfId="0" applyFont="1" applyFill="1" applyBorder="1" applyAlignment="1">
      <alignment vertical="center"/>
    </xf>
    <xf numFmtId="0" fontId="77" fillId="0" borderId="20" xfId="0" applyFont="1" applyBorder="1" applyAlignment="1">
      <alignment vertical="center"/>
    </xf>
    <xf numFmtId="0" fontId="9" fillId="0" borderId="60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41" applyFont="1" applyBorder="1" applyAlignment="1">
      <alignment horizontal="center" vertical="center"/>
      <protection/>
    </xf>
    <xf numFmtId="0" fontId="9" fillId="0" borderId="25" xfId="40" applyFont="1" applyBorder="1" applyAlignment="1">
      <alignment horizontal="center" vertical="center"/>
      <protection/>
    </xf>
    <xf numFmtId="0" fontId="75" fillId="0" borderId="25" xfId="0" applyFont="1" applyBorder="1" applyAlignment="1">
      <alignment horizontal="center" vertical="center"/>
    </xf>
    <xf numFmtId="0" fontId="9" fillId="0" borderId="25" xfId="42" applyFont="1" applyBorder="1" applyAlignment="1">
      <alignment horizontal="center" vertical="center"/>
      <protection/>
    </xf>
    <xf numFmtId="0" fontId="9" fillId="0" borderId="20" xfId="47" applyFont="1" applyBorder="1" applyAlignment="1">
      <alignment horizontal="center" vertical="center"/>
      <protection/>
    </xf>
    <xf numFmtId="0" fontId="12" fillId="0" borderId="46" xfId="0" applyFont="1" applyBorder="1" applyAlignment="1">
      <alignment horizontal="center" vertical="center"/>
    </xf>
    <xf numFmtId="0" fontId="9" fillId="0" borderId="45" xfId="47" applyFont="1" applyBorder="1" applyAlignment="1">
      <alignment horizontal="center" vertical="center"/>
      <protection/>
    </xf>
    <xf numFmtId="0" fontId="13" fillId="0" borderId="4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87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3" fillId="0" borderId="0" xfId="0" applyFont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3" fillId="0" borderId="4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43" applyFont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44" xfId="47" applyFont="1" applyBorder="1" applyAlignment="1">
      <alignment horizontal="center" vertical="center"/>
      <protection/>
    </xf>
    <xf numFmtId="0" fontId="13" fillId="0" borderId="44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75" fillId="0" borderId="51" xfId="0" applyFont="1" applyBorder="1" applyAlignment="1">
      <alignment horizontal="center" vertical="center"/>
    </xf>
    <xf numFmtId="0" fontId="75" fillId="34" borderId="44" xfId="0" applyFont="1" applyFill="1" applyBorder="1" applyAlignment="1">
      <alignment horizontal="center" vertical="center"/>
    </xf>
    <xf numFmtId="0" fontId="75" fillId="34" borderId="50" xfId="0" applyFont="1" applyFill="1" applyBorder="1" applyAlignment="1">
      <alignment horizontal="center" vertical="center"/>
    </xf>
    <xf numFmtId="0" fontId="9" fillId="34" borderId="44" xfId="47" applyFont="1" applyFill="1" applyBorder="1" applyAlignment="1">
      <alignment horizontal="center" vertical="center"/>
      <protection/>
    </xf>
    <xf numFmtId="0" fontId="9" fillId="0" borderId="50" xfId="0" applyFont="1" applyBorder="1" applyAlignment="1">
      <alignment horizontal="center" vertical="center"/>
    </xf>
    <xf numFmtId="0" fontId="77" fillId="0" borderId="4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21" fillId="0" borderId="19" xfId="0" applyFont="1" applyBorder="1" applyAlignment="1">
      <alignment vertical="center"/>
    </xf>
    <xf numFmtId="176" fontId="11" fillId="0" borderId="20" xfId="0" applyNumberFormat="1" applyFont="1" applyBorder="1" applyAlignment="1">
      <alignment vertical="center"/>
    </xf>
    <xf numFmtId="176" fontId="10" fillId="0" borderId="21" xfId="0" applyNumberFormat="1" applyFont="1" applyBorder="1" applyAlignment="1">
      <alignment vertical="center"/>
    </xf>
    <xf numFmtId="177" fontId="11" fillId="0" borderId="20" xfId="0" applyNumberFormat="1" applyFont="1" applyBorder="1" applyAlignment="1">
      <alignment vertical="center"/>
    </xf>
    <xf numFmtId="177" fontId="10" fillId="0" borderId="20" xfId="0" applyNumberFormat="1" applyFont="1" applyBorder="1" applyAlignment="1">
      <alignment vertical="center"/>
    </xf>
    <xf numFmtId="178" fontId="11" fillId="0" borderId="20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179" fontId="11" fillId="0" borderId="20" xfId="0" applyNumberFormat="1" applyFont="1" applyBorder="1" applyAlignment="1">
      <alignment vertical="center"/>
    </xf>
    <xf numFmtId="179" fontId="10" fillId="0" borderId="20" xfId="0" applyNumberFormat="1" applyFont="1" applyBorder="1" applyAlignment="1">
      <alignment vertical="center"/>
    </xf>
    <xf numFmtId="180" fontId="11" fillId="0" borderId="23" xfId="0" applyNumberFormat="1" applyFont="1" applyBorder="1" applyAlignment="1">
      <alignment vertical="center"/>
    </xf>
    <xf numFmtId="180" fontId="10" fillId="0" borderId="20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9" fillId="0" borderId="25" xfId="46" applyFont="1" applyBorder="1" applyAlignment="1">
      <alignment horizontal="center" vertical="center"/>
      <protection/>
    </xf>
    <xf numFmtId="0" fontId="12" fillId="0" borderId="21" xfId="0" applyFont="1" applyBorder="1" applyAlignment="1">
      <alignment horizontal="center" vertical="center"/>
    </xf>
    <xf numFmtId="0" fontId="9" fillId="0" borderId="14" xfId="46" applyFont="1" applyBorder="1" applyAlignment="1">
      <alignment vertical="center" wrapText="1"/>
      <protection/>
    </xf>
    <xf numFmtId="0" fontId="14" fillId="0" borderId="25" xfId="0" applyFont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 shrinkToFit="1"/>
    </xf>
    <xf numFmtId="0" fontId="13" fillId="33" borderId="20" xfId="0" applyFont="1" applyFill="1" applyBorder="1" applyAlignment="1">
      <alignment horizontal="center" vertical="center"/>
    </xf>
    <xf numFmtId="0" fontId="9" fillId="33" borderId="20" xfId="40" applyFont="1" applyFill="1" applyBorder="1" applyAlignment="1">
      <alignment horizontal="center" vertical="center"/>
      <protection/>
    </xf>
    <xf numFmtId="0" fontId="9" fillId="33" borderId="25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9" fillId="0" borderId="20" xfId="40" applyFont="1" applyBorder="1" applyAlignment="1">
      <alignment horizontal="center" vertical="center"/>
      <protection/>
    </xf>
    <xf numFmtId="0" fontId="9" fillId="0" borderId="14" xfId="0" applyFont="1" applyBorder="1" applyAlignment="1">
      <alignment vertical="center" wrapText="1"/>
    </xf>
    <xf numFmtId="0" fontId="13" fillId="0" borderId="25" xfId="41" applyFont="1" applyBorder="1" applyAlignment="1">
      <alignment horizontal="center" vertical="center"/>
      <protection/>
    </xf>
    <xf numFmtId="0" fontId="12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186" fontId="10" fillId="0" borderId="0" xfId="0" applyNumberFormat="1" applyFont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187" fontId="10" fillId="0" borderId="40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9" fillId="0" borderId="0" xfId="46" applyFont="1" applyAlignment="1">
      <alignment horizontal="center" vertical="center" wrapText="1"/>
      <protection/>
    </xf>
    <xf numFmtId="0" fontId="14" fillId="0" borderId="0" xfId="46" applyFont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7" fontId="10" fillId="0" borderId="58" xfId="0" applyNumberFormat="1" applyFont="1" applyBorder="1" applyAlignment="1">
      <alignment vertical="center"/>
    </xf>
    <xf numFmtId="178" fontId="10" fillId="0" borderId="58" xfId="0" applyNumberFormat="1" applyFont="1" applyBorder="1" applyAlignment="1">
      <alignment vertical="center"/>
    </xf>
    <xf numFmtId="180" fontId="11" fillId="0" borderId="20" xfId="0" applyNumberFormat="1" applyFont="1" applyBorder="1" applyAlignment="1">
      <alignment vertical="center"/>
    </xf>
    <xf numFmtId="180" fontId="10" fillId="0" borderId="26" xfId="0" applyNumberFormat="1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71" fillId="33" borderId="25" xfId="0" applyFont="1" applyFill="1" applyBorder="1" applyAlignment="1">
      <alignment horizontal="center" vertical="center"/>
    </xf>
    <xf numFmtId="0" fontId="72" fillId="33" borderId="26" xfId="0" applyFont="1" applyFill="1" applyBorder="1" applyAlignment="1">
      <alignment horizontal="center" vertical="center"/>
    </xf>
    <xf numFmtId="0" fontId="75" fillId="0" borderId="25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30" fillId="35" borderId="14" xfId="35" applyFont="1" applyFill="1" applyBorder="1" applyAlignment="1">
      <alignment horizontal="center" vertical="center" shrinkToFit="1"/>
      <protection/>
    </xf>
    <xf numFmtId="0" fontId="9" fillId="0" borderId="51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73" fillId="6" borderId="0" xfId="0" applyFont="1" applyFill="1" applyBorder="1" applyAlignment="1">
      <alignment horizontal="center" vertical="center"/>
    </xf>
    <xf numFmtId="0" fontId="74" fillId="6" borderId="0" xfId="39" applyFont="1" applyFill="1" applyBorder="1" applyAlignment="1">
      <alignment horizontal="center" vertical="center"/>
      <protection/>
    </xf>
    <xf numFmtId="0" fontId="73" fillId="6" borderId="40" xfId="0" applyFont="1" applyFill="1" applyBorder="1" applyAlignment="1">
      <alignment horizontal="center" vertical="center"/>
    </xf>
    <xf numFmtId="0" fontId="13" fillId="25" borderId="20" xfId="0" applyFont="1" applyFill="1" applyBorder="1" applyAlignment="1">
      <alignment horizontal="center" vertical="center"/>
    </xf>
    <xf numFmtId="0" fontId="75" fillId="0" borderId="35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6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7" borderId="46" xfId="0" applyFont="1" applyFill="1" applyBorder="1" applyAlignment="1">
      <alignment vertical="center"/>
    </xf>
    <xf numFmtId="0" fontId="12" fillId="0" borderId="46" xfId="0" applyNumberFormat="1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3" fillId="34" borderId="70" xfId="0" applyFont="1" applyFill="1" applyBorder="1" applyAlignment="1">
      <alignment horizontal="center" vertical="center"/>
    </xf>
    <xf numFmtId="0" fontId="13" fillId="34" borderId="71" xfId="0" applyFont="1" applyFill="1" applyBorder="1" applyAlignment="1">
      <alignment horizontal="center" vertical="center"/>
    </xf>
    <xf numFmtId="0" fontId="9" fillId="34" borderId="71" xfId="0" applyFont="1" applyFill="1" applyBorder="1" applyAlignment="1">
      <alignment horizontal="center" vertical="center"/>
    </xf>
    <xf numFmtId="0" fontId="13" fillId="34" borderId="72" xfId="0" applyFont="1" applyFill="1" applyBorder="1" applyAlignment="1">
      <alignment horizontal="center" vertical="center"/>
    </xf>
    <xf numFmtId="0" fontId="27" fillId="34" borderId="25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/>
    </xf>
    <xf numFmtId="0" fontId="75" fillId="34" borderId="73" xfId="40" applyFont="1" applyFill="1" applyBorder="1" applyAlignment="1">
      <alignment horizontal="center" vertical="center"/>
      <protection/>
    </xf>
    <xf numFmtId="0" fontId="13" fillId="0" borderId="60" xfId="0" applyFont="1" applyFill="1" applyBorder="1" applyAlignment="1">
      <alignment horizontal="center" vertical="center"/>
    </xf>
    <xf numFmtId="0" fontId="75" fillId="0" borderId="20" xfId="40" applyFont="1" applyFill="1" applyBorder="1" applyAlignment="1">
      <alignment horizontal="center" vertical="center"/>
      <protection/>
    </xf>
    <xf numFmtId="0" fontId="72" fillId="34" borderId="26" xfId="0" applyFont="1" applyFill="1" applyBorder="1" applyAlignment="1">
      <alignment horizontal="center" vertical="center"/>
    </xf>
    <xf numFmtId="0" fontId="71" fillId="34" borderId="25" xfId="0" applyFont="1" applyFill="1" applyBorder="1" applyAlignment="1">
      <alignment horizontal="center" vertical="center" wrapText="1"/>
    </xf>
    <xf numFmtId="0" fontId="71" fillId="34" borderId="20" xfId="0" applyFont="1" applyFill="1" applyBorder="1" applyAlignment="1">
      <alignment horizontal="center" vertical="center"/>
    </xf>
    <xf numFmtId="0" fontId="71" fillId="34" borderId="26" xfId="0" applyFont="1" applyFill="1" applyBorder="1" applyAlignment="1">
      <alignment horizontal="center" vertical="center"/>
    </xf>
    <xf numFmtId="0" fontId="13" fillId="34" borderId="58" xfId="0" applyFont="1" applyFill="1" applyBorder="1" applyAlignment="1">
      <alignment horizontal="center" vertical="center"/>
    </xf>
    <xf numFmtId="180" fontId="10" fillId="0" borderId="26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75" fillId="34" borderId="20" xfId="46" applyFont="1" applyFill="1" applyBorder="1" applyAlignment="1">
      <alignment horizontal="center" vertical="center"/>
      <protection/>
    </xf>
    <xf numFmtId="0" fontId="75" fillId="0" borderId="25" xfId="0" applyFont="1" applyFill="1" applyBorder="1" applyAlignment="1">
      <alignment horizontal="center" vertical="center"/>
    </xf>
    <xf numFmtId="0" fontId="75" fillId="0" borderId="44" xfId="40" applyFont="1" applyFill="1" applyBorder="1" applyAlignment="1">
      <alignment horizontal="center" vertical="center"/>
      <protection/>
    </xf>
    <xf numFmtId="0" fontId="75" fillId="0" borderId="50" xfId="40" applyFont="1" applyFill="1" applyBorder="1" applyAlignment="1">
      <alignment horizontal="center" vertical="center"/>
      <protection/>
    </xf>
    <xf numFmtId="0" fontId="75" fillId="34" borderId="20" xfId="46" applyFont="1" applyFill="1" applyBorder="1" applyAlignment="1">
      <alignment horizontal="left" vertical="center"/>
      <protection/>
    </xf>
    <xf numFmtId="0" fontId="9" fillId="0" borderId="6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34" borderId="25" xfId="46" applyFont="1" applyFill="1" applyBorder="1" applyAlignment="1">
      <alignment horizontal="center" vertical="center"/>
      <protection/>
    </xf>
    <xf numFmtId="0" fontId="13" fillId="34" borderId="45" xfId="0" applyFont="1" applyFill="1" applyBorder="1" applyAlignment="1">
      <alignment horizontal="center" vertical="center"/>
    </xf>
    <xf numFmtId="0" fontId="9" fillId="34" borderId="74" xfId="0" applyFont="1" applyFill="1" applyBorder="1" applyAlignment="1">
      <alignment horizontal="center" vertical="center"/>
    </xf>
    <xf numFmtId="0" fontId="9" fillId="34" borderId="74" xfId="0" applyFont="1" applyFill="1" applyBorder="1" applyAlignment="1">
      <alignment horizontal="center" vertical="center" wrapText="1"/>
    </xf>
    <xf numFmtId="0" fontId="10" fillId="34" borderId="74" xfId="0" applyFont="1" applyFill="1" applyBorder="1" applyAlignment="1">
      <alignment horizontal="center" vertical="center"/>
    </xf>
    <xf numFmtId="0" fontId="78" fillId="34" borderId="25" xfId="0" applyFont="1" applyFill="1" applyBorder="1" applyAlignment="1">
      <alignment horizontal="center" vertical="center"/>
    </xf>
    <xf numFmtId="0" fontId="9" fillId="0" borderId="25" xfId="42" applyFont="1" applyFill="1" applyBorder="1" applyAlignment="1">
      <alignment horizontal="center" vertical="center"/>
      <protection/>
    </xf>
    <xf numFmtId="0" fontId="9" fillId="34" borderId="31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9" fillId="36" borderId="46" xfId="0" applyFont="1" applyFill="1" applyBorder="1" applyAlignment="1">
      <alignment vertical="center"/>
    </xf>
    <xf numFmtId="0" fontId="9" fillId="36" borderId="21" xfId="0" applyFont="1" applyFill="1" applyBorder="1" applyAlignment="1">
      <alignment vertical="center"/>
    </xf>
    <xf numFmtId="0" fontId="9" fillId="36" borderId="20" xfId="0" applyFont="1" applyFill="1" applyBorder="1" applyAlignment="1">
      <alignment vertical="center"/>
    </xf>
    <xf numFmtId="0" fontId="9" fillId="36" borderId="26" xfId="0" applyFont="1" applyFill="1" applyBorder="1" applyAlignment="1">
      <alignment vertical="center"/>
    </xf>
    <xf numFmtId="0" fontId="71" fillId="3" borderId="14" xfId="0" applyFont="1" applyFill="1" applyBorder="1" applyAlignment="1">
      <alignment vertical="center" wrapText="1"/>
    </xf>
    <xf numFmtId="0" fontId="79" fillId="3" borderId="14" xfId="0" applyFont="1" applyFill="1" applyBorder="1" applyAlignment="1">
      <alignment vertical="center" wrapText="1"/>
    </xf>
    <xf numFmtId="0" fontId="79" fillId="3" borderId="15" xfId="0" applyFont="1" applyFill="1" applyBorder="1" applyAlignment="1">
      <alignment vertical="center" wrapText="1"/>
    </xf>
    <xf numFmtId="0" fontId="71" fillId="6" borderId="14" xfId="0" applyFont="1" applyFill="1" applyBorder="1" applyAlignment="1">
      <alignment vertical="center" wrapText="1"/>
    </xf>
    <xf numFmtId="0" fontId="79" fillId="6" borderId="14" xfId="0" applyFont="1" applyFill="1" applyBorder="1" applyAlignment="1">
      <alignment vertical="center" wrapText="1"/>
    </xf>
    <xf numFmtId="0" fontId="79" fillId="6" borderId="15" xfId="0" applyFont="1" applyFill="1" applyBorder="1" applyAlignment="1">
      <alignment vertical="center" wrapText="1"/>
    </xf>
    <xf numFmtId="183" fontId="80" fillId="0" borderId="76" xfId="0" applyNumberFormat="1" applyFont="1" applyBorder="1" applyAlignment="1">
      <alignment horizontal="center" vertical="center" wrapText="1"/>
    </xf>
    <xf numFmtId="183" fontId="80" fillId="0" borderId="77" xfId="0" applyNumberFormat="1" applyFont="1" applyBorder="1" applyAlignment="1">
      <alignment horizontal="center" vertical="center" wrapText="1"/>
    </xf>
    <xf numFmtId="0" fontId="0" fillId="35" borderId="14" xfId="35" applyFont="1" applyFill="1" applyBorder="1" applyAlignment="1">
      <alignment horizontal="center" vertical="center" shrinkToFit="1"/>
      <protection/>
    </xf>
    <xf numFmtId="0" fontId="12" fillId="0" borderId="0" xfId="0" applyFont="1" applyFill="1" applyAlignment="1">
      <alignment horizontal="center" vertical="center"/>
    </xf>
    <xf numFmtId="0" fontId="9" fillId="0" borderId="27" xfId="40" applyFont="1" applyFill="1" applyBorder="1" applyAlignment="1">
      <alignment horizontal="center" vertical="center"/>
      <protection/>
    </xf>
    <xf numFmtId="0" fontId="9" fillId="0" borderId="26" xfId="40" applyFont="1" applyFill="1" applyBorder="1" applyAlignment="1">
      <alignment horizontal="center" vertical="center"/>
      <protection/>
    </xf>
    <xf numFmtId="0" fontId="75" fillId="0" borderId="26" xfId="40" applyFont="1" applyFill="1" applyBorder="1" applyAlignment="1">
      <alignment horizontal="center" vertical="center"/>
      <protection/>
    </xf>
    <xf numFmtId="182" fontId="9" fillId="0" borderId="0" xfId="0" applyNumberFormat="1" applyFont="1" applyFill="1" applyAlignment="1">
      <alignment horizontal="left" vertical="center"/>
    </xf>
    <xf numFmtId="0" fontId="10" fillId="6" borderId="49" xfId="0" applyFont="1" applyFill="1" applyBorder="1" applyAlignment="1">
      <alignment horizontal="center" vertical="center"/>
    </xf>
    <xf numFmtId="0" fontId="10" fillId="6" borderId="78" xfId="0" applyFont="1" applyFill="1" applyBorder="1" applyAlignment="1">
      <alignment horizontal="center" vertical="center"/>
    </xf>
    <xf numFmtId="0" fontId="10" fillId="6" borderId="7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9" fillId="6" borderId="80" xfId="0" applyFont="1" applyFill="1" applyBorder="1" applyAlignment="1">
      <alignment horizontal="center" vertical="center" wrapText="1"/>
    </xf>
    <xf numFmtId="0" fontId="9" fillId="6" borderId="81" xfId="0" applyFont="1" applyFill="1" applyBorder="1" applyAlignment="1">
      <alignment horizontal="center" vertical="center" wrapText="1"/>
    </xf>
    <xf numFmtId="0" fontId="9" fillId="6" borderId="82" xfId="0" applyFont="1" applyFill="1" applyBorder="1" applyAlignment="1">
      <alignment horizontal="center" vertical="center" wrapText="1"/>
    </xf>
    <xf numFmtId="0" fontId="10" fillId="6" borderId="47" xfId="0" applyFont="1" applyFill="1" applyBorder="1" applyAlignment="1">
      <alignment horizontal="center" vertical="center"/>
    </xf>
    <xf numFmtId="0" fontId="10" fillId="6" borderId="83" xfId="0" applyFont="1" applyFill="1" applyBorder="1" applyAlignment="1">
      <alignment horizontal="center" vertical="center"/>
    </xf>
    <xf numFmtId="0" fontId="11" fillId="6" borderId="84" xfId="0" applyFont="1" applyFill="1" applyBorder="1" applyAlignment="1">
      <alignment horizontal="center" vertical="center"/>
    </xf>
    <xf numFmtId="0" fontId="11" fillId="6" borderId="85" xfId="0" applyFont="1" applyFill="1" applyBorder="1" applyAlignment="1">
      <alignment horizontal="center" vertical="center"/>
    </xf>
    <xf numFmtId="0" fontId="9" fillId="6" borderId="86" xfId="0" applyFont="1" applyFill="1" applyBorder="1" applyAlignment="1">
      <alignment horizontal="center" vertical="center" wrapText="1"/>
    </xf>
    <xf numFmtId="0" fontId="9" fillId="6" borderId="87" xfId="0" applyFont="1" applyFill="1" applyBorder="1" applyAlignment="1">
      <alignment horizontal="center" vertical="center" wrapText="1"/>
    </xf>
    <xf numFmtId="0" fontId="9" fillId="6" borderId="88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/>
    </xf>
    <xf numFmtId="0" fontId="10" fillId="6" borderId="89" xfId="0" applyFont="1" applyFill="1" applyBorder="1" applyAlignment="1">
      <alignment horizontal="center" vertical="center"/>
    </xf>
    <xf numFmtId="0" fontId="11" fillId="6" borderId="64" xfId="0" applyFont="1" applyFill="1" applyBorder="1" applyAlignment="1">
      <alignment horizontal="center" vertical="center"/>
    </xf>
    <xf numFmtId="0" fontId="9" fillId="6" borderId="90" xfId="0" applyFont="1" applyFill="1" applyBorder="1" applyAlignment="1">
      <alignment horizontal="center" vertical="center" wrapText="1"/>
    </xf>
    <xf numFmtId="0" fontId="9" fillId="6" borderId="91" xfId="0" applyFont="1" applyFill="1" applyBorder="1" applyAlignment="1">
      <alignment horizontal="center" vertical="center" wrapText="1"/>
    </xf>
    <xf numFmtId="0" fontId="9" fillId="6" borderId="92" xfId="0" applyFont="1" applyFill="1" applyBorder="1" applyAlignment="1">
      <alignment horizontal="center" vertical="center" wrapText="1"/>
    </xf>
    <xf numFmtId="0" fontId="10" fillId="6" borderId="93" xfId="0" applyFont="1" applyFill="1" applyBorder="1" applyAlignment="1">
      <alignment horizontal="center" vertical="center"/>
    </xf>
    <xf numFmtId="0" fontId="9" fillId="6" borderId="94" xfId="0" applyFont="1" applyFill="1" applyBorder="1" applyAlignment="1">
      <alignment horizontal="center" vertical="center" wrapText="1"/>
    </xf>
    <xf numFmtId="0" fontId="9" fillId="6" borderId="95" xfId="0" applyFont="1" applyFill="1" applyBorder="1" applyAlignment="1">
      <alignment horizontal="center" vertical="center" wrapText="1"/>
    </xf>
    <xf numFmtId="0" fontId="9" fillId="6" borderId="96" xfId="0" applyFont="1" applyFill="1" applyBorder="1" applyAlignment="1">
      <alignment horizontal="center" vertical="center" wrapText="1"/>
    </xf>
    <xf numFmtId="0" fontId="11" fillId="6" borderId="97" xfId="0" applyFont="1" applyFill="1" applyBorder="1" applyAlignment="1">
      <alignment horizontal="center" vertical="center"/>
    </xf>
    <xf numFmtId="0" fontId="10" fillId="6" borderId="98" xfId="0" applyFont="1" applyFill="1" applyBorder="1" applyAlignment="1">
      <alignment horizontal="center" vertical="center"/>
    </xf>
    <xf numFmtId="0" fontId="11" fillId="6" borderId="99" xfId="0" applyFont="1" applyFill="1" applyBorder="1" applyAlignment="1">
      <alignment horizontal="center" vertical="center"/>
    </xf>
    <xf numFmtId="0" fontId="11" fillId="6" borderId="100" xfId="0" applyFont="1" applyFill="1" applyBorder="1" applyAlignment="1">
      <alignment horizontal="center" vertical="center"/>
    </xf>
    <xf numFmtId="0" fontId="9" fillId="7" borderId="74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7" borderId="59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34" borderId="101" xfId="0" applyFont="1" applyFill="1" applyBorder="1" applyAlignment="1">
      <alignment horizontal="center" vertical="center" wrapText="1"/>
    </xf>
    <xf numFmtId="0" fontId="9" fillId="34" borderId="102" xfId="0" applyFont="1" applyFill="1" applyBorder="1" applyAlignment="1">
      <alignment horizontal="center" vertical="center" wrapText="1"/>
    </xf>
    <xf numFmtId="0" fontId="9" fillId="0" borderId="14" xfId="43" applyFont="1" applyFill="1" applyBorder="1" applyAlignment="1">
      <alignment horizontal="center" vertical="center" wrapText="1"/>
      <protection/>
    </xf>
    <xf numFmtId="0" fontId="9" fillId="0" borderId="103" xfId="43" applyFont="1" applyFill="1" applyBorder="1" applyAlignment="1">
      <alignment horizontal="center" vertical="center" wrapText="1"/>
      <protection/>
    </xf>
    <xf numFmtId="0" fontId="9" fillId="0" borderId="103" xfId="0" applyFont="1" applyFill="1" applyBorder="1" applyAlignment="1">
      <alignment horizontal="center" vertical="center" wrapText="1"/>
    </xf>
    <xf numFmtId="0" fontId="9" fillId="0" borderId="104" xfId="0" applyFont="1" applyFill="1" applyBorder="1" applyAlignment="1">
      <alignment horizontal="center" vertical="center" wrapText="1"/>
    </xf>
    <xf numFmtId="0" fontId="9" fillId="0" borderId="105" xfId="43" applyFont="1" applyBorder="1" applyAlignment="1">
      <alignment horizontal="center" vertical="center" wrapText="1"/>
      <protection/>
    </xf>
    <xf numFmtId="0" fontId="9" fillId="0" borderId="106" xfId="43" applyFont="1" applyBorder="1" applyAlignment="1">
      <alignment horizontal="center" vertical="center" wrapText="1"/>
      <protection/>
    </xf>
    <xf numFmtId="0" fontId="9" fillId="0" borderId="107" xfId="43" applyFont="1" applyBorder="1" applyAlignment="1">
      <alignment horizontal="center" vertical="center" wrapText="1"/>
      <protection/>
    </xf>
    <xf numFmtId="0" fontId="9" fillId="34" borderId="103" xfId="0" applyFont="1" applyFill="1" applyBorder="1" applyAlignment="1">
      <alignment horizontal="center" vertical="center" wrapText="1"/>
    </xf>
    <xf numFmtId="0" fontId="9" fillId="34" borderId="104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08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9" fillId="7" borderId="62" xfId="0" applyFont="1" applyFill="1" applyBorder="1" applyAlignment="1">
      <alignment horizontal="center" vertical="center" wrapText="1"/>
    </xf>
    <xf numFmtId="0" fontId="9" fillId="7" borderId="54" xfId="0" applyFont="1" applyFill="1" applyBorder="1" applyAlignment="1">
      <alignment horizontal="center" vertical="center" wrapText="1"/>
    </xf>
    <xf numFmtId="0" fontId="9" fillId="34" borderId="109" xfId="0" applyFont="1" applyFill="1" applyBorder="1" applyAlignment="1">
      <alignment horizontal="center" vertical="center" wrapText="1"/>
    </xf>
    <xf numFmtId="0" fontId="9" fillId="34" borderId="110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 wrapText="1"/>
    </xf>
    <xf numFmtId="0" fontId="9" fillId="34" borderId="111" xfId="0" applyFont="1" applyFill="1" applyBorder="1" applyAlignment="1">
      <alignment horizontal="center" vertical="center" wrapText="1"/>
    </xf>
    <xf numFmtId="0" fontId="9" fillId="0" borderId="103" xfId="0" applyFont="1" applyBorder="1" applyAlignment="1">
      <alignment horizontal="center" vertical="center" wrapText="1"/>
    </xf>
    <xf numFmtId="0" fontId="9" fillId="0" borderId="104" xfId="0" applyFont="1" applyBorder="1" applyAlignment="1">
      <alignment horizontal="center" vertical="center" wrapText="1"/>
    </xf>
    <xf numFmtId="0" fontId="75" fillId="34" borderId="67" xfId="0" applyFont="1" applyFill="1" applyBorder="1" applyAlignment="1">
      <alignment horizontal="center" vertical="center" wrapText="1"/>
    </xf>
    <xf numFmtId="0" fontId="75" fillId="34" borderId="111" xfId="0" applyFont="1" applyFill="1" applyBorder="1" applyAlignment="1">
      <alignment horizontal="center" vertical="center" wrapText="1"/>
    </xf>
    <xf numFmtId="0" fontId="75" fillId="34" borderId="112" xfId="0" applyFont="1" applyFill="1" applyBorder="1" applyAlignment="1">
      <alignment horizontal="center" vertical="center" wrapText="1"/>
    </xf>
    <xf numFmtId="0" fontId="75" fillId="34" borderId="23" xfId="41" applyFont="1" applyFill="1" applyBorder="1" applyAlignment="1">
      <alignment horizontal="left" vertical="center"/>
      <protection/>
    </xf>
    <xf numFmtId="0" fontId="75" fillId="34" borderId="20" xfId="41" applyFont="1" applyFill="1" applyBorder="1" applyAlignment="1">
      <alignment horizontal="left" vertical="center"/>
      <protection/>
    </xf>
    <xf numFmtId="0" fontId="75" fillId="34" borderId="26" xfId="41" applyFont="1" applyFill="1" applyBorder="1" applyAlignment="1">
      <alignment horizontal="left" vertical="center"/>
      <protection/>
    </xf>
    <xf numFmtId="0" fontId="10" fillId="0" borderId="53" xfId="0" applyFont="1" applyFill="1" applyBorder="1" applyAlignment="1">
      <alignment horizontal="center" vertical="center" textRotation="255"/>
    </xf>
    <xf numFmtId="0" fontId="10" fillId="0" borderId="21" xfId="0" applyFont="1" applyFill="1" applyBorder="1" applyAlignment="1">
      <alignment horizontal="center" vertical="center" textRotation="255"/>
    </xf>
    <xf numFmtId="179" fontId="10" fillId="0" borderId="113" xfId="0" applyNumberFormat="1" applyFont="1" applyFill="1" applyBorder="1" applyAlignment="1">
      <alignment horizontal="center" vertical="center"/>
    </xf>
    <xf numFmtId="180" fontId="10" fillId="0" borderId="113" xfId="0" applyNumberFormat="1" applyFont="1" applyFill="1" applyBorder="1" applyAlignment="1">
      <alignment horizontal="center" vertical="center"/>
    </xf>
    <xf numFmtId="180" fontId="10" fillId="0" borderId="114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 textRotation="255"/>
    </xf>
    <xf numFmtId="0" fontId="10" fillId="0" borderId="116" xfId="0" applyFont="1" applyFill="1" applyBorder="1" applyAlignment="1">
      <alignment horizontal="center" vertical="center" textRotation="255"/>
    </xf>
    <xf numFmtId="176" fontId="10" fillId="0" borderId="113" xfId="0" applyNumberFormat="1" applyFont="1" applyFill="1" applyBorder="1" applyAlignment="1">
      <alignment horizontal="center" vertical="center"/>
    </xf>
    <xf numFmtId="0" fontId="9" fillId="7" borderId="10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10" fillId="0" borderId="113" xfId="0" applyFont="1" applyFill="1" applyBorder="1" applyAlignment="1">
      <alignment horizontal="center" vertical="center" textRotation="255"/>
    </xf>
    <xf numFmtId="0" fontId="10" fillId="0" borderId="22" xfId="0" applyFont="1" applyFill="1" applyBorder="1" applyAlignment="1">
      <alignment horizontal="center" vertical="center" textRotation="255"/>
    </xf>
    <xf numFmtId="177" fontId="10" fillId="0" borderId="113" xfId="0" applyNumberFormat="1" applyFont="1" applyFill="1" applyBorder="1" applyAlignment="1">
      <alignment horizontal="center" vertical="center"/>
    </xf>
    <xf numFmtId="178" fontId="10" fillId="0" borderId="113" xfId="0" applyNumberFormat="1" applyFont="1" applyFill="1" applyBorder="1" applyAlignment="1">
      <alignment horizontal="center" vertical="center"/>
    </xf>
    <xf numFmtId="0" fontId="9" fillId="0" borderId="35" xfId="41" applyFont="1" applyBorder="1" applyAlignment="1">
      <alignment horizontal="center" vertical="center"/>
      <protection/>
    </xf>
    <xf numFmtId="0" fontId="9" fillId="0" borderId="0" xfId="41" applyFont="1" applyBorder="1" applyAlignment="1">
      <alignment horizontal="center" vertical="center"/>
      <protection/>
    </xf>
    <xf numFmtId="0" fontId="9" fillId="0" borderId="117" xfId="41" applyFont="1" applyBorder="1" applyAlignment="1">
      <alignment horizontal="center" vertical="center"/>
      <protection/>
    </xf>
    <xf numFmtId="0" fontId="75" fillId="0" borderId="35" xfId="40" applyFont="1" applyFill="1" applyBorder="1" applyAlignment="1">
      <alignment horizontal="center" vertical="center"/>
      <protection/>
    </xf>
    <xf numFmtId="0" fontId="75" fillId="0" borderId="0" xfId="40" applyFont="1" applyFill="1" applyBorder="1" applyAlignment="1">
      <alignment horizontal="center" vertical="center"/>
      <protection/>
    </xf>
    <xf numFmtId="0" fontId="75" fillId="0" borderId="117" xfId="40" applyFont="1" applyFill="1" applyBorder="1" applyAlignment="1">
      <alignment horizontal="center" vertical="center"/>
      <protection/>
    </xf>
    <xf numFmtId="0" fontId="75" fillId="34" borderId="103" xfId="43" applyFont="1" applyFill="1" applyBorder="1" applyAlignment="1">
      <alignment horizontal="center" vertical="center" wrapText="1"/>
      <protection/>
    </xf>
    <xf numFmtId="0" fontId="75" fillId="34" borderId="104" xfId="43" applyFont="1" applyFill="1" applyBorder="1" applyAlignment="1">
      <alignment horizontal="center" vertical="center" wrapText="1"/>
      <protection/>
    </xf>
    <xf numFmtId="0" fontId="9" fillId="0" borderId="105" xfId="43" applyFont="1" applyFill="1" applyBorder="1" applyAlignment="1">
      <alignment horizontal="center" vertical="center" wrapText="1"/>
      <protection/>
    </xf>
    <xf numFmtId="0" fontId="9" fillId="0" borderId="106" xfId="43" applyFont="1" applyFill="1" applyBorder="1" applyAlignment="1">
      <alignment horizontal="center" vertical="center" wrapText="1"/>
      <protection/>
    </xf>
    <xf numFmtId="0" fontId="9" fillId="0" borderId="76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18" xfId="0" applyFont="1" applyFill="1" applyBorder="1" applyAlignment="1">
      <alignment horizontal="center" vertical="center" wrapText="1"/>
    </xf>
    <xf numFmtId="0" fontId="14" fillId="0" borderId="14" xfId="43" applyFont="1" applyBorder="1" applyAlignment="1">
      <alignment horizontal="center" vertical="center" wrapText="1"/>
      <protection/>
    </xf>
    <xf numFmtId="0" fontId="14" fillId="0" borderId="17" xfId="43" applyFont="1" applyBorder="1" applyAlignment="1">
      <alignment horizontal="center" vertical="center" wrapText="1"/>
      <protection/>
    </xf>
    <xf numFmtId="0" fontId="9" fillId="0" borderId="118" xfId="0" applyFont="1" applyFill="1" applyBorder="1" applyAlignment="1">
      <alignment horizontal="center" vertical="center" wrapText="1"/>
    </xf>
    <xf numFmtId="0" fontId="75" fillId="0" borderId="105" xfId="43" applyFont="1" applyFill="1" applyBorder="1" applyAlignment="1">
      <alignment horizontal="center" vertical="center" wrapText="1"/>
      <protection/>
    </xf>
    <xf numFmtId="0" fontId="75" fillId="0" borderId="106" xfId="43" applyFont="1" applyFill="1" applyBorder="1" applyAlignment="1">
      <alignment horizontal="center" vertical="center" wrapText="1"/>
      <protection/>
    </xf>
    <xf numFmtId="0" fontId="75" fillId="0" borderId="119" xfId="43" applyFont="1" applyFill="1" applyBorder="1" applyAlignment="1">
      <alignment horizontal="center" vertical="center" wrapText="1"/>
      <protection/>
    </xf>
    <xf numFmtId="0" fontId="75" fillId="0" borderId="103" xfId="43" applyFont="1" applyBorder="1" applyAlignment="1">
      <alignment horizontal="center" vertical="center" wrapText="1"/>
      <protection/>
    </xf>
    <xf numFmtId="0" fontId="75" fillId="0" borderId="104" xfId="43" applyFont="1" applyBorder="1" applyAlignment="1">
      <alignment horizontal="center" vertical="center" wrapText="1"/>
      <protection/>
    </xf>
    <xf numFmtId="0" fontId="9" fillId="0" borderId="104" xfId="43" applyFont="1" applyFill="1" applyBorder="1" applyAlignment="1">
      <alignment horizontal="center" vertical="center" wrapText="1"/>
      <protection/>
    </xf>
    <xf numFmtId="0" fontId="10" fillId="0" borderId="57" xfId="0" applyFont="1" applyFill="1" applyBorder="1" applyAlignment="1">
      <alignment horizontal="center" vertical="center" textRotation="255"/>
    </xf>
    <xf numFmtId="0" fontId="9" fillId="7" borderId="24" xfId="0" applyFont="1" applyFill="1" applyBorder="1" applyAlignment="1">
      <alignment horizontal="center" vertical="center" wrapText="1"/>
    </xf>
    <xf numFmtId="180" fontId="10" fillId="0" borderId="22" xfId="0" applyNumberFormat="1" applyFont="1" applyFill="1" applyBorder="1" applyAlignment="1">
      <alignment horizontal="center" vertical="center"/>
    </xf>
    <xf numFmtId="180" fontId="10" fillId="0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9" fontId="10" fillId="0" borderId="22" xfId="0" applyNumberFormat="1" applyFont="1" applyFill="1" applyBorder="1" applyAlignment="1">
      <alignment horizontal="center" vertical="center"/>
    </xf>
    <xf numFmtId="178" fontId="10" fillId="0" borderId="22" xfId="0" applyNumberFormat="1" applyFont="1" applyFill="1" applyBorder="1" applyAlignment="1">
      <alignment horizontal="center" vertical="center"/>
    </xf>
    <xf numFmtId="176" fontId="10" fillId="0" borderId="22" xfId="0" applyNumberFormat="1" applyFont="1" applyFill="1" applyBorder="1" applyAlignment="1">
      <alignment horizontal="center" vertical="center"/>
    </xf>
    <xf numFmtId="177" fontId="10" fillId="0" borderId="22" xfId="0" applyNumberFormat="1" applyFont="1" applyFill="1" applyBorder="1" applyAlignment="1">
      <alignment horizontal="center" vertical="center"/>
    </xf>
    <xf numFmtId="0" fontId="75" fillId="0" borderId="73" xfId="0" applyFont="1" applyBorder="1" applyAlignment="1">
      <alignment horizontal="center" vertical="center" wrapText="1"/>
    </xf>
    <xf numFmtId="0" fontId="75" fillId="0" borderId="60" xfId="0" applyFont="1" applyBorder="1" applyAlignment="1">
      <alignment horizontal="center" vertical="center" wrapText="1"/>
    </xf>
    <xf numFmtId="0" fontId="75" fillId="0" borderId="12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1" xfId="0" applyFont="1" applyBorder="1" applyAlignment="1">
      <alignment horizontal="center" vertical="center" wrapText="1"/>
    </xf>
    <xf numFmtId="182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6" borderId="90" xfId="0" applyFont="1" applyFill="1" applyBorder="1" applyAlignment="1">
      <alignment horizontal="center" vertical="center"/>
    </xf>
    <xf numFmtId="0" fontId="9" fillId="0" borderId="76" xfId="0" applyFont="1" applyBorder="1" applyAlignment="1">
      <alignment horizontal="center" vertical="center" wrapText="1"/>
    </xf>
    <xf numFmtId="0" fontId="9" fillId="0" borderId="118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9" fillId="7" borderId="121" xfId="0" applyFont="1" applyFill="1" applyBorder="1" applyAlignment="1">
      <alignment horizontal="center" vertical="center" wrapText="1"/>
    </xf>
    <xf numFmtId="0" fontId="71" fillId="0" borderId="76" xfId="43" applyFont="1" applyBorder="1" applyAlignment="1">
      <alignment horizontal="center" vertical="center" wrapText="1"/>
      <protection/>
    </xf>
    <xf numFmtId="0" fontId="71" fillId="0" borderId="14" xfId="43" applyFont="1" applyBorder="1" applyAlignment="1">
      <alignment horizontal="center" vertical="center" wrapText="1"/>
      <protection/>
    </xf>
    <xf numFmtId="0" fontId="71" fillId="0" borderId="103" xfId="43" applyFont="1" applyBorder="1" applyAlignment="1">
      <alignment horizontal="center" vertical="center" wrapText="1"/>
      <protection/>
    </xf>
    <xf numFmtId="0" fontId="9" fillId="34" borderId="122" xfId="0" applyFont="1" applyFill="1" applyBorder="1" applyAlignment="1">
      <alignment horizontal="center" vertical="center" wrapText="1"/>
    </xf>
    <xf numFmtId="0" fontId="9" fillId="34" borderId="106" xfId="0" applyFont="1" applyFill="1" applyBorder="1" applyAlignment="1">
      <alignment horizontal="center" vertical="center" wrapText="1"/>
    </xf>
    <xf numFmtId="0" fontId="9" fillId="34" borderId="107" xfId="0" applyFont="1" applyFill="1" applyBorder="1" applyAlignment="1">
      <alignment horizontal="center" vertical="center" wrapText="1"/>
    </xf>
    <xf numFmtId="0" fontId="9" fillId="0" borderId="14" xfId="43" applyFont="1" applyBorder="1" applyAlignment="1">
      <alignment horizontal="center" vertical="center" wrapText="1"/>
      <protection/>
    </xf>
    <xf numFmtId="0" fontId="9" fillId="0" borderId="103" xfId="43" applyFont="1" applyBorder="1" applyAlignment="1">
      <alignment horizontal="center" vertical="center" wrapText="1"/>
      <protection/>
    </xf>
    <xf numFmtId="0" fontId="9" fillId="7" borderId="111" xfId="0" applyFont="1" applyFill="1" applyBorder="1" applyAlignment="1">
      <alignment horizontal="center" vertical="center" wrapText="1"/>
    </xf>
    <xf numFmtId="0" fontId="9" fillId="7" borderId="123" xfId="0" applyFont="1" applyFill="1" applyBorder="1" applyAlignment="1">
      <alignment horizontal="center" vertical="center" wrapText="1"/>
    </xf>
    <xf numFmtId="0" fontId="9" fillId="7" borderId="124" xfId="0" applyFont="1" applyFill="1" applyBorder="1" applyAlignment="1">
      <alignment horizontal="center" vertical="center" wrapText="1"/>
    </xf>
    <xf numFmtId="0" fontId="9" fillId="7" borderId="67" xfId="0" applyFont="1" applyFill="1" applyBorder="1" applyAlignment="1">
      <alignment horizontal="center" vertical="center" wrapText="1"/>
    </xf>
    <xf numFmtId="0" fontId="9" fillId="7" borderId="57" xfId="0" applyFont="1" applyFill="1" applyBorder="1" applyAlignment="1">
      <alignment horizontal="center" vertical="center" wrapText="1"/>
    </xf>
    <xf numFmtId="0" fontId="10" fillId="0" borderId="125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178" fontId="10" fillId="0" borderId="125" xfId="0" applyNumberFormat="1" applyFont="1" applyBorder="1" applyAlignment="1">
      <alignment horizontal="center" vertical="center"/>
    </xf>
    <xf numFmtId="0" fontId="9" fillId="7" borderId="126" xfId="0" applyFont="1" applyFill="1" applyBorder="1" applyAlignment="1">
      <alignment horizontal="center" vertical="center" wrapText="1"/>
    </xf>
    <xf numFmtId="0" fontId="9" fillId="7" borderId="127" xfId="0" applyFont="1" applyFill="1" applyBorder="1" applyAlignment="1">
      <alignment horizontal="center" vertical="center" wrapText="1"/>
    </xf>
    <xf numFmtId="0" fontId="9" fillId="7" borderId="128" xfId="0" applyFont="1" applyFill="1" applyBorder="1" applyAlignment="1">
      <alignment horizontal="center" vertical="center" wrapText="1"/>
    </xf>
    <xf numFmtId="0" fontId="9" fillId="0" borderId="104" xfId="43" applyFont="1" applyBorder="1" applyAlignment="1">
      <alignment horizontal="center" vertical="center" wrapText="1"/>
      <protection/>
    </xf>
    <xf numFmtId="180" fontId="10" fillId="0" borderId="125" xfId="0" applyNumberFormat="1" applyFont="1" applyBorder="1" applyAlignment="1">
      <alignment horizontal="center" vertical="center"/>
    </xf>
    <xf numFmtId="180" fontId="10" fillId="0" borderId="129" xfId="0" applyNumberFormat="1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10" fillId="0" borderId="131" xfId="0" applyFont="1" applyBorder="1" applyAlignment="1">
      <alignment horizontal="center" vertical="center" textRotation="255"/>
    </xf>
    <xf numFmtId="0" fontId="10" fillId="0" borderId="57" xfId="0" applyFont="1" applyBorder="1" applyAlignment="1">
      <alignment horizontal="center" vertical="center" textRotation="255"/>
    </xf>
    <xf numFmtId="0" fontId="10" fillId="0" borderId="67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/>
    </xf>
    <xf numFmtId="179" fontId="10" fillId="0" borderId="125" xfId="0" applyNumberFormat="1" applyFont="1" applyBorder="1" applyAlignment="1">
      <alignment horizontal="center" vertical="center"/>
    </xf>
    <xf numFmtId="176" fontId="10" fillId="0" borderId="125" xfId="0" applyNumberFormat="1" applyFont="1" applyBorder="1" applyAlignment="1">
      <alignment horizontal="center" vertical="center"/>
    </xf>
    <xf numFmtId="177" fontId="10" fillId="0" borderId="125" xfId="0" applyNumberFormat="1" applyFont="1" applyBorder="1" applyAlignment="1">
      <alignment horizontal="center" vertical="center"/>
    </xf>
    <xf numFmtId="0" fontId="9" fillId="34" borderId="14" xfId="46" applyFont="1" applyFill="1" applyBorder="1" applyAlignment="1">
      <alignment horizontal="center" vertical="center" wrapText="1"/>
      <protection/>
    </xf>
    <xf numFmtId="0" fontId="9" fillId="6" borderId="132" xfId="0" applyFont="1" applyFill="1" applyBorder="1" applyAlignment="1">
      <alignment horizontal="center" vertical="center" wrapText="1"/>
    </xf>
    <xf numFmtId="0" fontId="9" fillId="6" borderId="133" xfId="0" applyFont="1" applyFill="1" applyBorder="1" applyAlignment="1">
      <alignment horizontal="center" vertical="center" wrapText="1"/>
    </xf>
    <xf numFmtId="0" fontId="9" fillId="6" borderId="134" xfId="0" applyFont="1" applyFill="1" applyBorder="1" applyAlignment="1">
      <alignment horizontal="center" vertical="center" wrapText="1"/>
    </xf>
    <xf numFmtId="0" fontId="75" fillId="0" borderId="14" xfId="43" applyFont="1" applyFill="1" applyBorder="1" applyAlignment="1">
      <alignment horizontal="center" vertical="center" wrapText="1"/>
      <protection/>
    </xf>
    <xf numFmtId="0" fontId="75" fillId="0" borderId="103" xfId="43" applyFont="1" applyFill="1" applyBorder="1" applyAlignment="1">
      <alignment horizontal="center" vertical="center" wrapText="1"/>
      <protection/>
    </xf>
    <xf numFmtId="0" fontId="10" fillId="0" borderId="21" xfId="0" applyFont="1" applyBorder="1" applyAlignment="1">
      <alignment horizontal="center" vertical="center" textRotation="255"/>
    </xf>
    <xf numFmtId="180" fontId="10" fillId="0" borderId="22" xfId="0" applyNumberFormat="1" applyFont="1" applyBorder="1" applyAlignment="1">
      <alignment horizontal="center" vertical="center"/>
    </xf>
    <xf numFmtId="0" fontId="9" fillId="0" borderId="103" xfId="46" applyFont="1" applyBorder="1" applyAlignment="1">
      <alignment horizontal="center" vertical="center" wrapText="1"/>
      <protection/>
    </xf>
    <xf numFmtId="0" fontId="9" fillId="0" borderId="104" xfId="46" applyFont="1" applyBorder="1" applyAlignment="1">
      <alignment horizontal="center" vertical="center" wrapText="1"/>
      <protection/>
    </xf>
    <xf numFmtId="0" fontId="9" fillId="36" borderId="14" xfId="0" applyFont="1" applyFill="1" applyBorder="1" applyAlignment="1">
      <alignment horizontal="center" vertical="center" wrapText="1"/>
    </xf>
    <xf numFmtId="177" fontId="10" fillId="0" borderId="22" xfId="0" applyNumberFormat="1" applyFont="1" applyBorder="1" applyAlignment="1">
      <alignment horizontal="center" vertical="center"/>
    </xf>
    <xf numFmtId="178" fontId="10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9" fontId="10" fillId="0" borderId="22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/>
    </xf>
    <xf numFmtId="184" fontId="10" fillId="0" borderId="23" xfId="0" applyNumberFormat="1" applyFont="1" applyBorder="1" applyAlignment="1">
      <alignment horizontal="center" vertical="center"/>
    </xf>
    <xf numFmtId="184" fontId="10" fillId="0" borderId="20" xfId="0" applyNumberFormat="1" applyFont="1" applyBorder="1" applyAlignment="1">
      <alignment horizontal="center" vertical="center"/>
    </xf>
    <xf numFmtId="184" fontId="10" fillId="0" borderId="26" xfId="0" applyNumberFormat="1" applyFont="1" applyBorder="1" applyAlignment="1">
      <alignment horizontal="center" vertical="center"/>
    </xf>
    <xf numFmtId="0" fontId="9" fillId="36" borderId="74" xfId="0" applyFont="1" applyFill="1" applyBorder="1" applyAlignment="1">
      <alignment horizontal="center" vertical="center" wrapText="1"/>
    </xf>
    <xf numFmtId="0" fontId="9" fillId="34" borderId="103" xfId="43" applyFont="1" applyFill="1" applyBorder="1" applyAlignment="1">
      <alignment horizontal="center" vertical="center" wrapText="1"/>
      <protection/>
    </xf>
    <xf numFmtId="0" fontId="9" fillId="34" borderId="104" xfId="43" applyFont="1" applyFill="1" applyBorder="1" applyAlignment="1">
      <alignment horizontal="center" vertical="center" wrapText="1"/>
      <protection/>
    </xf>
    <xf numFmtId="0" fontId="14" fillId="0" borderId="103" xfId="43" applyFont="1" applyBorder="1" applyAlignment="1">
      <alignment horizontal="center" vertical="center" wrapText="1"/>
      <protection/>
    </xf>
    <xf numFmtId="0" fontId="9" fillId="0" borderId="0" xfId="41" applyFont="1" applyAlignment="1">
      <alignment horizontal="center" vertical="center"/>
      <protection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55" xfId="0" applyFont="1" applyBorder="1" applyAlignment="1">
      <alignment horizontal="center" vertical="center" textRotation="255"/>
    </xf>
    <xf numFmtId="180" fontId="10" fillId="0" borderId="56" xfId="0" applyNumberFormat="1" applyFont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10" fillId="34" borderId="131" xfId="0" applyFont="1" applyFill="1" applyBorder="1" applyAlignment="1">
      <alignment horizontal="center" vertical="center" textRotation="255"/>
    </xf>
    <xf numFmtId="0" fontId="10" fillId="34" borderId="57" xfId="0" applyFont="1" applyFill="1" applyBorder="1" applyAlignment="1">
      <alignment horizontal="center" vertical="center" textRotation="255"/>
    </xf>
    <xf numFmtId="176" fontId="10" fillId="34" borderId="12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64" xfId="0" applyFont="1" applyBorder="1" applyAlignment="1">
      <alignment horizontal="left" vertical="center"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 2" xfId="34"/>
    <cellStyle name="一般 2 4" xfId="35"/>
    <cellStyle name="一般 3 2" xfId="36"/>
    <cellStyle name="一般 3 2 3" xfId="37"/>
    <cellStyle name="一般 3 2 4 2" xfId="38"/>
    <cellStyle name="一般 3 3 2" xfId="39"/>
    <cellStyle name="一般 5" xfId="40"/>
    <cellStyle name="一般 6 2" xfId="41"/>
    <cellStyle name="一般 6 2 2" xfId="42"/>
    <cellStyle name="一般 7" xfId="43"/>
    <cellStyle name="一般 7 3" xfId="44"/>
    <cellStyle name="一般 7 3 2" xfId="45"/>
    <cellStyle name="一般 7 3 4 2" xfId="46"/>
    <cellStyle name="一般 8 2" xfId="47"/>
    <cellStyle name="Comma" xfId="48"/>
    <cellStyle name="Comma [0]" xfId="49"/>
    <cellStyle name="中等" xfId="50"/>
    <cellStyle name="合計" xfId="51"/>
    <cellStyle name="好" xfId="52"/>
    <cellStyle name="Percent" xfId="53"/>
    <cellStyle name="計算方式" xfId="54"/>
    <cellStyle name="Currency" xfId="55"/>
    <cellStyle name="Currency [0]" xfId="56"/>
    <cellStyle name="連結的儲存格" xfId="57"/>
    <cellStyle name="備註" xfId="58"/>
    <cellStyle name="說明文字" xfId="59"/>
    <cellStyle name="輔色1" xfId="60"/>
    <cellStyle name="輔色2" xfId="61"/>
    <cellStyle name="輔色3" xfId="62"/>
    <cellStyle name="輔色4" xfId="63"/>
    <cellStyle name="輔色5" xfId="64"/>
    <cellStyle name="輔色6" xfId="65"/>
    <cellStyle name="標題" xfId="66"/>
    <cellStyle name="標題 1" xfId="67"/>
    <cellStyle name="標題 2" xfId="68"/>
    <cellStyle name="標題 3" xfId="69"/>
    <cellStyle name="標題 4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\&#29151;&#39178;&#32068;\&#21320;&#39184;&#31192;&#26360;\d\&#36039;&#26009;\&#33756;&#21934;\109&#23416;&#24180;\110&#24180;3&#26376;\&#20689;&#24859;&#24188;&#40670;&#24515;_110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週"/>
      <sheetName val="第三周 "/>
      <sheetName val="第四周"/>
      <sheetName val="第五周"/>
      <sheetName val="總表"/>
    </sheetNames>
    <sheetDataSet>
      <sheetData sheetId="4">
        <row r="1">
          <cell r="O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宣紙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34"/>
  <sheetViews>
    <sheetView view="pageBreakPreview" zoomScale="70" zoomScaleNormal="50" zoomScaleSheetLayoutView="70" zoomScalePageLayoutView="0" workbookViewId="0" topLeftCell="A1">
      <selection activeCell="Z6" sqref="Z6"/>
    </sheetView>
  </sheetViews>
  <sheetFormatPr defaultColWidth="6.125" defaultRowHeight="16.5"/>
  <cols>
    <col min="1" max="1" width="3.75390625" style="136" customWidth="1"/>
    <col min="2" max="2" width="18.375" style="137" customWidth="1"/>
    <col min="3" max="3" width="6.125" style="137" hidden="1" customWidth="1"/>
    <col min="4" max="5" width="5.625" style="137" customWidth="1"/>
    <col min="6" max="6" width="6.125" style="138" customWidth="1"/>
    <col min="7" max="7" width="6.125" style="139" customWidth="1"/>
    <col min="8" max="8" width="3.625" style="136" customWidth="1"/>
    <col min="9" max="9" width="18.625" style="137" customWidth="1"/>
    <col min="10" max="10" width="6.125" style="137" hidden="1" customWidth="1"/>
    <col min="11" max="12" width="5.625" style="137" customWidth="1"/>
    <col min="13" max="13" width="6.125" style="138" customWidth="1"/>
    <col min="14" max="14" width="6.125" style="139" customWidth="1"/>
    <col min="15" max="15" width="3.875" style="136" customWidth="1"/>
    <col min="16" max="16" width="19.125" style="137" customWidth="1"/>
    <col min="17" max="17" width="6.125" style="137" hidden="1" customWidth="1"/>
    <col min="18" max="19" width="5.625" style="137" customWidth="1"/>
    <col min="20" max="20" width="6.125" style="138" customWidth="1"/>
    <col min="21" max="21" width="6.125" style="139" customWidth="1"/>
    <col min="22" max="22" width="3.625" style="140" customWidth="1"/>
    <col min="23" max="23" width="16.125" style="137" customWidth="1"/>
    <col min="24" max="24" width="6.125" style="137" hidden="1" customWidth="1"/>
    <col min="25" max="26" width="5.625" style="137" customWidth="1"/>
    <col min="27" max="27" width="6.125" style="395" customWidth="1"/>
    <col min="28" max="28" width="6.125" style="139" customWidth="1"/>
    <col min="29" max="29" width="4.125" style="136" customWidth="1"/>
    <col min="30" max="30" width="16.125" style="137" customWidth="1"/>
    <col min="31" max="31" width="6.125" style="137" hidden="1" customWidth="1"/>
    <col min="32" max="33" width="5.625" style="137" customWidth="1"/>
    <col min="34" max="34" width="6.125" style="141" customWidth="1"/>
    <col min="35" max="35" width="6.125" style="139" customWidth="1"/>
    <col min="36" max="36" width="7.50390625" style="93" bestFit="1" customWidth="1"/>
    <col min="37" max="16384" width="6.125" style="93" customWidth="1"/>
  </cols>
  <sheetData>
    <row r="1" spans="1:35" s="22" customFormat="1" ht="30" customHeight="1" thickBot="1">
      <c r="A1" s="473" t="s">
        <v>240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19"/>
      <c r="N1" s="19"/>
      <c r="O1" s="20">
        <v>8</v>
      </c>
      <c r="P1" s="474" t="s">
        <v>239</v>
      </c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21"/>
      <c r="AF1" s="21">
        <v>72</v>
      </c>
      <c r="AG1" s="21"/>
      <c r="AH1" s="21"/>
      <c r="AI1" s="21"/>
    </row>
    <row r="2" spans="1:35" s="35" customFormat="1" ht="18.75" customHeight="1">
      <c r="A2" s="469" t="s">
        <v>46</v>
      </c>
      <c r="B2" s="471">
        <v>45019</v>
      </c>
      <c r="C2" s="471"/>
      <c r="D2" s="471"/>
      <c r="E2" s="471"/>
      <c r="F2" s="152"/>
      <c r="G2" s="153"/>
      <c r="H2" s="475" t="s">
        <v>46</v>
      </c>
      <c r="I2" s="477">
        <f>B2+1</f>
        <v>45020</v>
      </c>
      <c r="J2" s="477"/>
      <c r="K2" s="477"/>
      <c r="L2" s="477"/>
      <c r="M2" s="154"/>
      <c r="N2" s="155"/>
      <c r="O2" s="461" t="s">
        <v>46</v>
      </c>
      <c r="P2" s="478">
        <f>I2+1</f>
        <v>45021</v>
      </c>
      <c r="Q2" s="478"/>
      <c r="R2" s="478"/>
      <c r="S2" s="478"/>
      <c r="T2" s="156"/>
      <c r="U2" s="157"/>
      <c r="V2" s="461" t="s">
        <v>46</v>
      </c>
      <c r="W2" s="463">
        <f>P2+1</f>
        <v>45022</v>
      </c>
      <c r="X2" s="463"/>
      <c r="Y2" s="463"/>
      <c r="Z2" s="463"/>
      <c r="AA2" s="158"/>
      <c r="AB2" s="159"/>
      <c r="AC2" s="461" t="s">
        <v>46</v>
      </c>
      <c r="AD2" s="464">
        <f>W2+1</f>
        <v>45023</v>
      </c>
      <c r="AE2" s="464"/>
      <c r="AF2" s="464"/>
      <c r="AG2" s="465"/>
      <c r="AH2" s="116"/>
      <c r="AI2" s="160"/>
    </row>
    <row r="3" spans="1:35" s="35" customFormat="1" ht="18.75" customHeight="1">
      <c r="A3" s="470"/>
      <c r="B3" s="36" t="s">
        <v>47</v>
      </c>
      <c r="C3" s="36" t="s">
        <v>48</v>
      </c>
      <c r="D3" s="37" t="s">
        <v>49</v>
      </c>
      <c r="E3" s="37" t="s">
        <v>50</v>
      </c>
      <c r="F3" s="38" t="s">
        <v>51</v>
      </c>
      <c r="G3" s="36" t="s">
        <v>52</v>
      </c>
      <c r="H3" s="476"/>
      <c r="I3" s="36" t="s">
        <v>47</v>
      </c>
      <c r="J3" s="36" t="s">
        <v>48</v>
      </c>
      <c r="K3" s="37" t="s">
        <v>49</v>
      </c>
      <c r="L3" s="37" t="s">
        <v>50</v>
      </c>
      <c r="M3" s="38" t="s">
        <v>51</v>
      </c>
      <c r="N3" s="39" t="s">
        <v>52</v>
      </c>
      <c r="O3" s="462"/>
      <c r="P3" s="36" t="s">
        <v>47</v>
      </c>
      <c r="Q3" s="36" t="s">
        <v>48</v>
      </c>
      <c r="R3" s="37" t="s">
        <v>49</v>
      </c>
      <c r="S3" s="37" t="s">
        <v>50</v>
      </c>
      <c r="T3" s="38" t="s">
        <v>51</v>
      </c>
      <c r="U3" s="39" t="s">
        <v>52</v>
      </c>
      <c r="V3" s="462"/>
      <c r="W3" s="36" t="s">
        <v>47</v>
      </c>
      <c r="X3" s="36" t="s">
        <v>48</v>
      </c>
      <c r="Y3" s="37" t="s">
        <v>49</v>
      </c>
      <c r="Z3" s="37" t="s">
        <v>50</v>
      </c>
      <c r="AA3" s="38" t="s">
        <v>51</v>
      </c>
      <c r="AB3" s="39" t="s">
        <v>52</v>
      </c>
      <c r="AC3" s="462"/>
      <c r="AD3" s="36" t="s">
        <v>47</v>
      </c>
      <c r="AE3" s="36" t="s">
        <v>48</v>
      </c>
      <c r="AF3" s="37" t="s">
        <v>49</v>
      </c>
      <c r="AG3" s="161" t="s">
        <v>50</v>
      </c>
      <c r="AH3" s="162" t="s">
        <v>51</v>
      </c>
      <c r="AI3" s="163" t="s">
        <v>52</v>
      </c>
    </row>
    <row r="4" spans="1:35" s="46" customFormat="1" ht="18.75" customHeight="1" hidden="1">
      <c r="A4" s="470"/>
      <c r="B4" s="466" t="s">
        <v>53</v>
      </c>
      <c r="C4" s="466"/>
      <c r="D4" s="466"/>
      <c r="E4" s="466"/>
      <c r="F4" s="42"/>
      <c r="G4" s="43"/>
      <c r="H4" s="476"/>
      <c r="I4" s="466" t="s">
        <v>54</v>
      </c>
      <c r="J4" s="466"/>
      <c r="K4" s="466"/>
      <c r="L4" s="466"/>
      <c r="M4" s="42"/>
      <c r="N4" s="44"/>
      <c r="O4" s="462"/>
      <c r="P4" s="466" t="s">
        <v>55</v>
      </c>
      <c r="Q4" s="466"/>
      <c r="R4" s="466"/>
      <c r="S4" s="466"/>
      <c r="T4" s="38"/>
      <c r="U4" s="45"/>
      <c r="V4" s="462"/>
      <c r="W4" s="466" t="s">
        <v>56</v>
      </c>
      <c r="X4" s="466"/>
      <c r="Y4" s="466"/>
      <c r="Z4" s="466"/>
      <c r="AA4" s="42"/>
      <c r="AB4" s="44"/>
      <c r="AC4" s="462"/>
      <c r="AD4" s="467" t="s">
        <v>57</v>
      </c>
      <c r="AE4" s="467"/>
      <c r="AF4" s="467"/>
      <c r="AG4" s="468"/>
      <c r="AH4" s="42"/>
      <c r="AI4" s="143"/>
    </row>
    <row r="5" spans="1:35" s="46" customFormat="1" ht="18.75" customHeight="1">
      <c r="A5" s="472" t="s">
        <v>58</v>
      </c>
      <c r="B5" s="446"/>
      <c r="C5" s="446"/>
      <c r="D5" s="446"/>
      <c r="E5" s="446"/>
      <c r="F5" s="47"/>
      <c r="G5" s="48"/>
      <c r="H5" s="445" t="s">
        <v>58</v>
      </c>
      <c r="I5" s="446"/>
      <c r="J5" s="446"/>
      <c r="K5" s="446"/>
      <c r="L5" s="446"/>
      <c r="M5" s="47"/>
      <c r="N5" s="49"/>
      <c r="O5" s="447" t="s">
        <v>58</v>
      </c>
      <c r="P5" s="446"/>
      <c r="Q5" s="446"/>
      <c r="R5" s="446"/>
      <c r="S5" s="446"/>
      <c r="T5" s="47"/>
      <c r="U5" s="49"/>
      <c r="V5" s="447" t="s">
        <v>58</v>
      </c>
      <c r="W5" s="446"/>
      <c r="X5" s="446"/>
      <c r="Y5" s="446"/>
      <c r="Z5" s="446"/>
      <c r="AA5" s="47"/>
      <c r="AB5" s="49"/>
      <c r="AC5" s="447" t="s">
        <v>58</v>
      </c>
      <c r="AD5" s="446"/>
      <c r="AE5" s="446"/>
      <c r="AF5" s="446"/>
      <c r="AG5" s="448"/>
      <c r="AH5" s="42"/>
      <c r="AI5" s="143"/>
    </row>
    <row r="6" spans="1:35" s="46" customFormat="1" ht="18.75" customHeight="1">
      <c r="A6" s="449"/>
      <c r="B6" s="369" t="s">
        <v>230</v>
      </c>
      <c r="C6" s="365"/>
      <c r="D6" s="123"/>
      <c r="E6" s="123"/>
      <c r="F6" s="325"/>
      <c r="G6" s="54"/>
      <c r="H6" s="451"/>
      <c r="I6" s="118"/>
      <c r="J6" s="118"/>
      <c r="K6" s="118"/>
      <c r="L6" s="118"/>
      <c r="M6" s="325"/>
      <c r="N6" s="54"/>
      <c r="O6" s="437"/>
      <c r="P6" s="55"/>
      <c r="Q6" s="61"/>
      <c r="R6" s="51"/>
      <c r="S6" s="62"/>
      <c r="T6" s="325"/>
      <c r="U6" s="40">
        <f>R6*T6</f>
        <v>0</v>
      </c>
      <c r="V6" s="453" t="s">
        <v>152</v>
      </c>
      <c r="W6" s="198" t="s">
        <v>153</v>
      </c>
      <c r="X6" s="198">
        <v>1.5</v>
      </c>
      <c r="Y6" s="199">
        <f>ROUND($AF$1*X6/40,0)</f>
        <v>3</v>
      </c>
      <c r="Z6" s="119" t="s">
        <v>15</v>
      </c>
      <c r="AA6" s="41">
        <v>148</v>
      </c>
      <c r="AB6" s="40">
        <f aca="true" t="shared" si="0" ref="AB6:AB23">Y6*AA6</f>
        <v>444</v>
      </c>
      <c r="AC6" s="455" t="s">
        <v>150</v>
      </c>
      <c r="AD6" s="56" t="s">
        <v>151</v>
      </c>
      <c r="AE6" s="56">
        <v>69</v>
      </c>
      <c r="AF6" s="199">
        <f>ROUND($AF$1*AE6/1000,1)</f>
        <v>5</v>
      </c>
      <c r="AG6" s="344" t="s">
        <v>0</v>
      </c>
      <c r="AH6" s="41">
        <v>148</v>
      </c>
      <c r="AI6" s="40">
        <f aca="true" t="shared" si="1" ref="AI6:AI24">AF6*AH6</f>
        <v>740</v>
      </c>
    </row>
    <row r="7" spans="1:35" s="46" customFormat="1" ht="18.75" customHeight="1">
      <c r="A7" s="450"/>
      <c r="B7" s="458" t="s">
        <v>229</v>
      </c>
      <c r="C7" s="459"/>
      <c r="D7" s="459"/>
      <c r="E7" s="460"/>
      <c r="F7" s="325"/>
      <c r="G7" s="73"/>
      <c r="H7" s="452"/>
      <c r="I7" s="118"/>
      <c r="J7" s="118"/>
      <c r="K7" s="118"/>
      <c r="L7" s="118"/>
      <c r="M7" s="325"/>
      <c r="N7" s="54"/>
      <c r="O7" s="438"/>
      <c r="P7" s="55"/>
      <c r="Q7" s="61"/>
      <c r="R7" s="63"/>
      <c r="S7" s="64"/>
      <c r="T7" s="325"/>
      <c r="U7" s="40">
        <f aca="true" t="shared" si="2" ref="U7:U24">R7*T7</f>
        <v>0</v>
      </c>
      <c r="V7" s="454"/>
      <c r="W7" s="198" t="s">
        <v>156</v>
      </c>
      <c r="X7" s="208"/>
      <c r="Y7" s="199"/>
      <c r="Z7" s="209"/>
      <c r="AA7" s="41"/>
      <c r="AB7" s="40">
        <f t="shared" si="0"/>
        <v>0</v>
      </c>
      <c r="AC7" s="456"/>
      <c r="AD7" s="56" t="s">
        <v>109</v>
      </c>
      <c r="AE7" s="56">
        <v>16.5</v>
      </c>
      <c r="AF7" s="275" t="s">
        <v>44</v>
      </c>
      <c r="AG7" s="345" t="s">
        <v>0</v>
      </c>
      <c r="AH7" s="41"/>
      <c r="AI7" s="40"/>
    </row>
    <row r="8" spans="1:35" s="46" customFormat="1" ht="18.75" customHeight="1">
      <c r="A8" s="450"/>
      <c r="B8" s="165"/>
      <c r="C8" s="166"/>
      <c r="D8" s="59"/>
      <c r="E8" s="59"/>
      <c r="F8" s="340"/>
      <c r="G8" s="73"/>
      <c r="H8" s="452"/>
      <c r="I8" s="118"/>
      <c r="J8" s="118"/>
      <c r="K8" s="118"/>
      <c r="L8" s="118"/>
      <c r="M8" s="325"/>
      <c r="N8" s="54"/>
      <c r="O8" s="438"/>
      <c r="P8" s="55"/>
      <c r="Q8" s="61"/>
      <c r="R8" s="51"/>
      <c r="S8" s="62"/>
      <c r="T8" s="325"/>
      <c r="U8" s="40">
        <f t="shared" si="2"/>
        <v>0</v>
      </c>
      <c r="V8" s="454"/>
      <c r="W8" s="277" t="s">
        <v>18</v>
      </c>
      <c r="X8" s="314">
        <v>0.5</v>
      </c>
      <c r="Y8" s="275">
        <v>2.1</v>
      </c>
      <c r="Z8" s="315" t="s">
        <v>2</v>
      </c>
      <c r="AA8" s="394">
        <v>102</v>
      </c>
      <c r="AB8" s="40">
        <f t="shared" si="0"/>
        <v>214.20000000000002</v>
      </c>
      <c r="AC8" s="456"/>
      <c r="AD8" s="56" t="s">
        <v>111</v>
      </c>
      <c r="AE8" s="56">
        <v>8</v>
      </c>
      <c r="AF8" s="199">
        <f aca="true" t="shared" si="3" ref="AF8:AF14">ROUND($AF$1*AE8/1000,1)</f>
        <v>0.6</v>
      </c>
      <c r="AG8" s="345" t="s">
        <v>0</v>
      </c>
      <c r="AH8" s="41">
        <v>115</v>
      </c>
      <c r="AI8" s="40">
        <f t="shared" si="1"/>
        <v>69</v>
      </c>
    </row>
    <row r="9" spans="1:35" s="46" customFormat="1" ht="18.75" customHeight="1">
      <c r="A9" s="450"/>
      <c r="B9" s="165"/>
      <c r="C9" s="71"/>
      <c r="D9" s="59"/>
      <c r="E9" s="59"/>
      <c r="F9" s="340"/>
      <c r="G9" s="73"/>
      <c r="H9" s="452"/>
      <c r="I9" s="118"/>
      <c r="J9" s="118"/>
      <c r="K9" s="118"/>
      <c r="L9" s="118"/>
      <c r="M9" s="325"/>
      <c r="N9" s="54"/>
      <c r="O9" s="438"/>
      <c r="P9" s="55"/>
      <c r="Q9" s="55"/>
      <c r="R9" s="51"/>
      <c r="S9" s="62"/>
      <c r="T9" s="325"/>
      <c r="U9" s="40"/>
      <c r="V9" s="454"/>
      <c r="W9" s="198" t="s">
        <v>70</v>
      </c>
      <c r="X9" s="198">
        <v>5</v>
      </c>
      <c r="Y9" s="199">
        <f>ROUND($AF$1*X9/1000,1)</f>
        <v>0.4</v>
      </c>
      <c r="Z9" s="203" t="s">
        <v>0</v>
      </c>
      <c r="AA9" s="394">
        <v>81</v>
      </c>
      <c r="AB9" s="40">
        <f t="shared" si="0"/>
        <v>32.4</v>
      </c>
      <c r="AC9" s="456"/>
      <c r="AD9" s="56" t="s">
        <v>113</v>
      </c>
      <c r="AE9" s="56">
        <v>8.5</v>
      </c>
      <c r="AF9" s="199">
        <f t="shared" si="3"/>
        <v>0.6</v>
      </c>
      <c r="AG9" s="345" t="s">
        <v>0</v>
      </c>
      <c r="AH9" s="41">
        <v>40</v>
      </c>
      <c r="AI9" s="40">
        <f t="shared" si="1"/>
        <v>24</v>
      </c>
    </row>
    <row r="10" spans="1:35" s="46" customFormat="1" ht="18.75" customHeight="1">
      <c r="A10" s="450"/>
      <c r="B10" s="146"/>
      <c r="C10" s="147"/>
      <c r="D10" s="59"/>
      <c r="E10" s="59"/>
      <c r="F10" s="340"/>
      <c r="G10" s="73"/>
      <c r="H10" s="452"/>
      <c r="I10" s="118"/>
      <c r="J10" s="118"/>
      <c r="K10" s="118"/>
      <c r="L10" s="118"/>
      <c r="M10" s="325"/>
      <c r="N10" s="54"/>
      <c r="O10" s="438"/>
      <c r="P10" s="55"/>
      <c r="Q10" s="61"/>
      <c r="R10" s="51"/>
      <c r="S10" s="52"/>
      <c r="T10" s="325"/>
      <c r="U10" s="40"/>
      <c r="V10" s="454"/>
      <c r="W10" s="198"/>
      <c r="X10" s="198"/>
      <c r="Y10" s="199"/>
      <c r="Z10" s="199"/>
      <c r="AA10" s="394"/>
      <c r="AB10" s="40">
        <f t="shared" si="0"/>
        <v>0</v>
      </c>
      <c r="AC10" s="456"/>
      <c r="AD10" s="56" t="s">
        <v>115</v>
      </c>
      <c r="AE10" s="56">
        <v>2.5</v>
      </c>
      <c r="AF10" s="199" t="s">
        <v>44</v>
      </c>
      <c r="AG10" s="345" t="s">
        <v>0</v>
      </c>
      <c r="AH10" s="41"/>
      <c r="AI10" s="40"/>
    </row>
    <row r="11" spans="1:35" s="46" customFormat="1" ht="18.75" customHeight="1">
      <c r="A11" s="450"/>
      <c r="B11" s="165"/>
      <c r="C11" s="71"/>
      <c r="D11" s="71"/>
      <c r="E11" s="59"/>
      <c r="F11" s="340"/>
      <c r="G11" s="73"/>
      <c r="H11" s="452"/>
      <c r="I11" s="50"/>
      <c r="J11" s="50"/>
      <c r="K11" s="55"/>
      <c r="L11" s="51"/>
      <c r="M11" s="325"/>
      <c r="N11" s="54"/>
      <c r="O11" s="438"/>
      <c r="P11" s="55"/>
      <c r="Q11" s="55"/>
      <c r="R11" s="51"/>
      <c r="S11" s="52"/>
      <c r="T11" s="325"/>
      <c r="U11" s="40">
        <f t="shared" si="2"/>
        <v>0</v>
      </c>
      <c r="V11" s="454"/>
      <c r="W11" s="210" t="s">
        <v>195</v>
      </c>
      <c r="X11" s="211">
        <v>128</v>
      </c>
      <c r="Y11" s="199">
        <f>ROUND($AF$1*X11/1000,0)</f>
        <v>9</v>
      </c>
      <c r="Z11" s="199" t="s">
        <v>26</v>
      </c>
      <c r="AA11" s="394">
        <v>77</v>
      </c>
      <c r="AB11" s="40">
        <f t="shared" si="0"/>
        <v>693</v>
      </c>
      <c r="AC11" s="456"/>
      <c r="AD11" s="56" t="s">
        <v>117</v>
      </c>
      <c r="AE11" s="56">
        <v>0.5</v>
      </c>
      <c r="AF11" s="199" t="s">
        <v>44</v>
      </c>
      <c r="AG11" s="345" t="s">
        <v>0</v>
      </c>
      <c r="AH11" s="41"/>
      <c r="AI11" s="40"/>
    </row>
    <row r="12" spans="1:35" s="35" customFormat="1" ht="18.75" customHeight="1">
      <c r="A12" s="450"/>
      <c r="B12" s="146"/>
      <c r="C12" s="71"/>
      <c r="D12" s="166"/>
      <c r="E12" s="59"/>
      <c r="F12" s="340"/>
      <c r="G12" s="73"/>
      <c r="H12" s="452"/>
      <c r="I12" s="118"/>
      <c r="J12" s="118"/>
      <c r="K12" s="55"/>
      <c r="L12" s="51"/>
      <c r="M12" s="325"/>
      <c r="N12" s="54"/>
      <c r="O12" s="438"/>
      <c r="P12" s="68"/>
      <c r="Q12" s="69"/>
      <c r="R12" s="51"/>
      <c r="S12" s="52"/>
      <c r="T12" s="164"/>
      <c r="U12" s="40">
        <f t="shared" si="2"/>
        <v>0</v>
      </c>
      <c r="V12" s="454"/>
      <c r="W12" s="198"/>
      <c r="X12" s="198"/>
      <c r="Y12" s="59"/>
      <c r="Z12" s="66"/>
      <c r="AA12" s="41"/>
      <c r="AB12" s="40">
        <f t="shared" si="0"/>
        <v>0</v>
      </c>
      <c r="AC12" s="456"/>
      <c r="AD12" s="56" t="s">
        <v>158</v>
      </c>
      <c r="AE12" s="56">
        <v>25</v>
      </c>
      <c r="AF12" s="199">
        <f t="shared" si="3"/>
        <v>1.8</v>
      </c>
      <c r="AG12" s="345" t="s">
        <v>0</v>
      </c>
      <c r="AH12" s="41">
        <v>26</v>
      </c>
      <c r="AI12" s="40">
        <f t="shared" si="1"/>
        <v>46.800000000000004</v>
      </c>
    </row>
    <row r="13" spans="1:35" s="46" customFormat="1" ht="18.75" customHeight="1">
      <c r="A13" s="450"/>
      <c r="B13" s="165"/>
      <c r="C13" s="71"/>
      <c r="D13" s="59"/>
      <c r="E13" s="59"/>
      <c r="F13" s="340"/>
      <c r="G13" s="73"/>
      <c r="H13" s="452"/>
      <c r="I13" s="118"/>
      <c r="J13" s="118"/>
      <c r="K13" s="118"/>
      <c r="L13" s="118"/>
      <c r="M13" s="340"/>
      <c r="N13" s="54"/>
      <c r="O13" s="438"/>
      <c r="P13" s="67"/>
      <c r="Q13" s="67"/>
      <c r="R13" s="63"/>
      <c r="S13" s="64"/>
      <c r="T13" s="164"/>
      <c r="U13" s="40">
        <f t="shared" si="2"/>
        <v>0</v>
      </c>
      <c r="V13" s="454"/>
      <c r="W13" s="198"/>
      <c r="X13" s="198"/>
      <c r="Y13" s="59"/>
      <c r="Z13" s="66"/>
      <c r="AA13" s="41"/>
      <c r="AB13" s="40">
        <f t="shared" si="0"/>
        <v>0</v>
      </c>
      <c r="AC13" s="456"/>
      <c r="AD13" s="56" t="s">
        <v>159</v>
      </c>
      <c r="AE13" s="56">
        <v>2.5</v>
      </c>
      <c r="AF13" s="199">
        <f t="shared" si="3"/>
        <v>0.2</v>
      </c>
      <c r="AG13" s="345" t="s">
        <v>0</v>
      </c>
      <c r="AH13" s="41">
        <v>105</v>
      </c>
      <c r="AI13" s="40">
        <f t="shared" si="1"/>
        <v>21</v>
      </c>
    </row>
    <row r="14" spans="1:35" s="46" customFormat="1" ht="18.75" customHeight="1">
      <c r="A14" s="450"/>
      <c r="B14" s="165"/>
      <c r="C14" s="71"/>
      <c r="D14" s="59"/>
      <c r="E14" s="59"/>
      <c r="F14" s="340"/>
      <c r="G14" s="73"/>
      <c r="H14" s="452"/>
      <c r="I14" s="118"/>
      <c r="J14" s="118"/>
      <c r="K14" s="118"/>
      <c r="L14" s="118"/>
      <c r="M14" s="340"/>
      <c r="N14" s="54"/>
      <c r="O14" s="438"/>
      <c r="P14" s="67"/>
      <c r="Q14" s="67"/>
      <c r="R14" s="63"/>
      <c r="S14" s="64"/>
      <c r="T14" s="164"/>
      <c r="U14" s="40">
        <f t="shared" si="2"/>
        <v>0</v>
      </c>
      <c r="V14" s="454"/>
      <c r="W14" s="198"/>
      <c r="X14" s="198"/>
      <c r="Y14" s="59"/>
      <c r="Z14" s="66"/>
      <c r="AA14" s="41"/>
      <c r="AB14" s="40">
        <f t="shared" si="0"/>
        <v>0</v>
      </c>
      <c r="AC14" s="456"/>
      <c r="AD14" s="57" t="s">
        <v>118</v>
      </c>
      <c r="AE14" s="57">
        <v>15</v>
      </c>
      <c r="AF14" s="199">
        <f t="shared" si="3"/>
        <v>1.1</v>
      </c>
      <c r="AG14" s="345" t="s">
        <v>0</v>
      </c>
      <c r="AH14" s="41">
        <v>58</v>
      </c>
      <c r="AI14" s="40">
        <f t="shared" si="1"/>
        <v>63.800000000000004</v>
      </c>
    </row>
    <row r="15" spans="1:35" s="46" customFormat="1" ht="18.75" customHeight="1">
      <c r="A15" s="450"/>
      <c r="B15" s="165"/>
      <c r="C15" s="71"/>
      <c r="D15" s="59"/>
      <c r="E15" s="59"/>
      <c r="F15" s="340"/>
      <c r="G15" s="73"/>
      <c r="H15" s="452"/>
      <c r="I15" s="118"/>
      <c r="J15" s="118"/>
      <c r="K15" s="118"/>
      <c r="L15" s="118"/>
      <c r="M15" s="340"/>
      <c r="N15" s="54"/>
      <c r="O15" s="438"/>
      <c r="P15" s="67"/>
      <c r="Q15" s="67"/>
      <c r="R15" s="63"/>
      <c r="S15" s="64"/>
      <c r="T15" s="164"/>
      <c r="U15" s="40">
        <f t="shared" si="2"/>
        <v>0</v>
      </c>
      <c r="V15" s="454"/>
      <c r="W15" s="198"/>
      <c r="X15" s="198"/>
      <c r="Y15" s="59"/>
      <c r="Z15" s="66"/>
      <c r="AA15" s="41"/>
      <c r="AB15" s="40">
        <f t="shared" si="0"/>
        <v>0</v>
      </c>
      <c r="AC15" s="457"/>
      <c r="AD15" s="146"/>
      <c r="AE15" s="147"/>
      <c r="AF15" s="59"/>
      <c r="AG15" s="345"/>
      <c r="AH15" s="41"/>
      <c r="AI15" s="40">
        <f t="shared" si="1"/>
        <v>0</v>
      </c>
    </row>
    <row r="16" spans="1:35" s="46" customFormat="1" ht="18.75" customHeight="1">
      <c r="A16" s="444"/>
      <c r="B16" s="431"/>
      <c r="C16" s="431"/>
      <c r="D16" s="431"/>
      <c r="E16" s="431"/>
      <c r="F16" s="49"/>
      <c r="G16" s="49"/>
      <c r="H16" s="431"/>
      <c r="I16" s="431"/>
      <c r="J16" s="431"/>
      <c r="K16" s="431"/>
      <c r="L16" s="428"/>
      <c r="M16" s="341"/>
      <c r="N16" s="49"/>
      <c r="O16" s="431"/>
      <c r="P16" s="431"/>
      <c r="Q16" s="431"/>
      <c r="R16" s="431"/>
      <c r="S16" s="431"/>
      <c r="T16" s="47"/>
      <c r="U16" s="49"/>
      <c r="V16" s="428" t="s">
        <v>10</v>
      </c>
      <c r="W16" s="429"/>
      <c r="X16" s="429"/>
      <c r="Y16" s="429"/>
      <c r="Z16" s="430"/>
      <c r="AA16" s="47"/>
      <c r="AB16" s="40">
        <f t="shared" si="0"/>
        <v>0</v>
      </c>
      <c r="AC16" s="431" t="s">
        <v>10</v>
      </c>
      <c r="AD16" s="431"/>
      <c r="AE16" s="431"/>
      <c r="AF16" s="431"/>
      <c r="AG16" s="432"/>
      <c r="AH16" s="47"/>
      <c r="AI16" s="40">
        <f t="shared" si="1"/>
        <v>0</v>
      </c>
    </row>
    <row r="17" spans="1:35" s="46" customFormat="1" ht="18.75" customHeight="1">
      <c r="A17" s="433"/>
      <c r="B17" s="71"/>
      <c r="C17" s="71"/>
      <c r="D17" s="55"/>
      <c r="E17" s="66"/>
      <c r="F17" s="53"/>
      <c r="G17" s="54"/>
      <c r="H17" s="435"/>
      <c r="I17" s="55"/>
      <c r="J17" s="55"/>
      <c r="K17" s="51"/>
      <c r="L17" s="51"/>
      <c r="M17" s="340"/>
      <c r="N17" s="54"/>
      <c r="O17" s="437"/>
      <c r="P17" s="69"/>
      <c r="Q17" s="71"/>
      <c r="R17" s="55"/>
      <c r="S17" s="58"/>
      <c r="T17" s="164"/>
      <c r="U17" s="40">
        <f t="shared" si="2"/>
        <v>0</v>
      </c>
      <c r="V17" s="439" t="s">
        <v>160</v>
      </c>
      <c r="W17" s="222" t="s">
        <v>38</v>
      </c>
      <c r="X17" s="222">
        <v>15</v>
      </c>
      <c r="Y17" s="200" t="s">
        <v>161</v>
      </c>
      <c r="Z17" s="199" t="s">
        <v>0</v>
      </c>
      <c r="AA17" s="394"/>
      <c r="AB17" s="40"/>
      <c r="AC17" s="442" t="s">
        <v>77</v>
      </c>
      <c r="AD17" s="71" t="s">
        <v>13</v>
      </c>
      <c r="AE17" s="71">
        <v>41</v>
      </c>
      <c r="AF17" s="199">
        <f>ROUND($AF$1*AE17/1000,1)</f>
        <v>3</v>
      </c>
      <c r="AG17" s="345" t="s">
        <v>0</v>
      </c>
      <c r="AH17" s="41"/>
      <c r="AI17" s="40">
        <f t="shared" si="1"/>
        <v>0</v>
      </c>
    </row>
    <row r="18" spans="1:35" s="46" customFormat="1" ht="18.75" customHeight="1">
      <c r="A18" s="434"/>
      <c r="B18" s="71"/>
      <c r="C18" s="71"/>
      <c r="D18" s="55"/>
      <c r="E18" s="66"/>
      <c r="F18" s="53"/>
      <c r="G18" s="54"/>
      <c r="H18" s="435"/>
      <c r="I18" s="55"/>
      <c r="J18" s="55"/>
      <c r="K18" s="51"/>
      <c r="L18" s="51"/>
      <c r="M18" s="325"/>
      <c r="N18" s="54"/>
      <c r="O18" s="438"/>
      <c r="P18" s="69"/>
      <c r="Q18" s="69"/>
      <c r="R18" s="51"/>
      <c r="S18" s="52"/>
      <c r="T18" s="164"/>
      <c r="U18" s="40">
        <f t="shared" si="2"/>
        <v>0</v>
      </c>
      <c r="V18" s="440"/>
      <c r="W18" s="222" t="s">
        <v>164</v>
      </c>
      <c r="X18" s="222">
        <v>5</v>
      </c>
      <c r="Y18" s="200" t="s">
        <v>161</v>
      </c>
      <c r="Z18" s="199" t="s">
        <v>0</v>
      </c>
      <c r="AA18" s="394"/>
      <c r="AB18" s="40"/>
      <c r="AC18" s="443"/>
      <c r="AD18" s="71" t="s">
        <v>81</v>
      </c>
      <c r="AE18" s="71">
        <v>41</v>
      </c>
      <c r="AF18" s="199">
        <f>ROUND($AF$1*AE18/1000,1)</f>
        <v>3</v>
      </c>
      <c r="AG18" s="345" t="s">
        <v>0</v>
      </c>
      <c r="AH18" s="41"/>
      <c r="AI18" s="40">
        <f t="shared" si="1"/>
        <v>0</v>
      </c>
    </row>
    <row r="19" spans="1:35" s="46" customFormat="1" ht="18.75" customHeight="1">
      <c r="A19" s="434"/>
      <c r="B19" s="71"/>
      <c r="C19" s="71"/>
      <c r="D19" s="55"/>
      <c r="E19" s="66"/>
      <c r="F19" s="53"/>
      <c r="G19" s="54"/>
      <c r="H19" s="435"/>
      <c r="I19" s="55"/>
      <c r="J19" s="55"/>
      <c r="K19" s="51"/>
      <c r="L19" s="51"/>
      <c r="M19" s="325"/>
      <c r="N19" s="54"/>
      <c r="O19" s="438"/>
      <c r="P19" s="68"/>
      <c r="Q19" s="71"/>
      <c r="R19" s="55"/>
      <c r="S19" s="52"/>
      <c r="T19" s="164"/>
      <c r="U19" s="40">
        <f t="shared" si="2"/>
        <v>0</v>
      </c>
      <c r="V19" s="440"/>
      <c r="W19" s="198" t="s">
        <v>36</v>
      </c>
      <c r="X19" s="198">
        <v>10</v>
      </c>
      <c r="Y19" s="200" t="s">
        <v>161</v>
      </c>
      <c r="Z19" s="200" t="s">
        <v>166</v>
      </c>
      <c r="AA19" s="394"/>
      <c r="AB19" s="40"/>
      <c r="AC19" s="443"/>
      <c r="AD19" s="71" t="s">
        <v>23</v>
      </c>
      <c r="AE19" s="71">
        <v>41</v>
      </c>
      <c r="AF19" s="199">
        <f>ROUND($AF$1*AE19/1000,1)</f>
        <v>3</v>
      </c>
      <c r="AG19" s="345" t="s">
        <v>0</v>
      </c>
      <c r="AH19" s="41"/>
      <c r="AI19" s="40">
        <f t="shared" si="1"/>
        <v>0</v>
      </c>
    </row>
    <row r="20" spans="1:35" s="46" customFormat="1" ht="18.75" customHeight="1">
      <c r="A20" s="434"/>
      <c r="B20" s="56"/>
      <c r="C20" s="56"/>
      <c r="D20" s="59"/>
      <c r="E20" s="66"/>
      <c r="F20" s="53"/>
      <c r="G20" s="54"/>
      <c r="H20" s="435"/>
      <c r="I20" s="148"/>
      <c r="J20" s="71"/>
      <c r="K20" s="55"/>
      <c r="L20" s="71"/>
      <c r="M20" s="325"/>
      <c r="N20" s="54"/>
      <c r="O20" s="438"/>
      <c r="P20" s="55"/>
      <c r="Q20" s="55"/>
      <c r="R20" s="59"/>
      <c r="S20" s="66"/>
      <c r="T20" s="164"/>
      <c r="U20" s="40">
        <f t="shared" si="2"/>
        <v>0</v>
      </c>
      <c r="V20" s="440"/>
      <c r="W20" s="219"/>
      <c r="X20" s="219"/>
      <c r="Y20" s="199"/>
      <c r="Z20" s="203"/>
      <c r="AA20" s="394"/>
      <c r="AB20" s="40">
        <f t="shared" si="0"/>
        <v>0</v>
      </c>
      <c r="AC20" s="443"/>
      <c r="AD20" s="56"/>
      <c r="AE20" s="56"/>
      <c r="AF20" s="59"/>
      <c r="AG20" s="345"/>
      <c r="AH20" s="41"/>
      <c r="AI20" s="40">
        <f t="shared" si="1"/>
        <v>0</v>
      </c>
    </row>
    <row r="21" spans="1:35" s="46" customFormat="1" ht="18.75" customHeight="1">
      <c r="A21" s="434"/>
      <c r="B21" s="60"/>
      <c r="C21" s="54"/>
      <c r="D21" s="54"/>
      <c r="E21" s="73"/>
      <c r="F21" s="53"/>
      <c r="G21" s="54"/>
      <c r="H21" s="435"/>
      <c r="I21" s="55"/>
      <c r="J21" s="55"/>
      <c r="K21" s="51"/>
      <c r="L21" s="51"/>
      <c r="M21" s="340"/>
      <c r="N21" s="54"/>
      <c r="O21" s="438"/>
      <c r="P21" s="60"/>
      <c r="Q21" s="54"/>
      <c r="R21" s="54"/>
      <c r="S21" s="73"/>
      <c r="T21" s="164"/>
      <c r="U21" s="40">
        <f t="shared" si="2"/>
        <v>0</v>
      </c>
      <c r="V21" s="440"/>
      <c r="W21" s="219"/>
      <c r="X21" s="219"/>
      <c r="Y21" s="199"/>
      <c r="Z21" s="203"/>
      <c r="AA21" s="394"/>
      <c r="AB21" s="40">
        <f t="shared" si="0"/>
        <v>0</v>
      </c>
      <c r="AC21" s="443"/>
      <c r="AD21" s="276" t="s">
        <v>168</v>
      </c>
      <c r="AE21" s="339">
        <v>128</v>
      </c>
      <c r="AF21" s="199">
        <f>ROUND($AF$1*AE21/1000,0)</f>
        <v>9</v>
      </c>
      <c r="AG21" s="346" t="s">
        <v>26</v>
      </c>
      <c r="AH21" s="41">
        <v>96</v>
      </c>
      <c r="AI21" s="40">
        <f t="shared" si="1"/>
        <v>864</v>
      </c>
    </row>
    <row r="22" spans="1:35" s="46" customFormat="1" ht="18.75" customHeight="1">
      <c r="A22" s="434"/>
      <c r="B22" s="56"/>
      <c r="C22" s="56"/>
      <c r="D22" s="59"/>
      <c r="E22" s="66"/>
      <c r="F22" s="53"/>
      <c r="G22" s="54"/>
      <c r="H22" s="435"/>
      <c r="I22" s="55"/>
      <c r="J22" s="55"/>
      <c r="K22" s="167"/>
      <c r="L22" s="167"/>
      <c r="M22" s="342"/>
      <c r="N22" s="54"/>
      <c r="O22" s="438"/>
      <c r="P22" s="55"/>
      <c r="Q22" s="55"/>
      <c r="R22" s="59"/>
      <c r="S22" s="66"/>
      <c r="T22" s="164"/>
      <c r="U22" s="40">
        <f t="shared" si="2"/>
        <v>0</v>
      </c>
      <c r="V22" s="440"/>
      <c r="W22" s="198"/>
      <c r="X22" s="198"/>
      <c r="Y22" s="199"/>
      <c r="Z22" s="203"/>
      <c r="AA22" s="394"/>
      <c r="AB22" s="40">
        <f t="shared" si="0"/>
        <v>0</v>
      </c>
      <c r="AC22" s="443"/>
      <c r="AD22" s="56"/>
      <c r="AE22" s="56"/>
      <c r="AF22" s="59"/>
      <c r="AG22" s="345"/>
      <c r="AH22" s="41"/>
      <c r="AI22" s="40">
        <f t="shared" si="1"/>
        <v>0</v>
      </c>
    </row>
    <row r="23" spans="1:35" s="46" customFormat="1" ht="18.75" customHeight="1">
      <c r="A23" s="434"/>
      <c r="B23" s="56"/>
      <c r="C23" s="56"/>
      <c r="D23" s="59"/>
      <c r="E23" s="66"/>
      <c r="F23" s="53"/>
      <c r="G23" s="54"/>
      <c r="H23" s="435"/>
      <c r="I23" s="121"/>
      <c r="J23" s="121"/>
      <c r="K23" s="51"/>
      <c r="L23" s="51"/>
      <c r="M23" s="340"/>
      <c r="N23" s="54"/>
      <c r="O23" s="438"/>
      <c r="P23" s="55"/>
      <c r="Q23" s="55"/>
      <c r="R23" s="59"/>
      <c r="S23" s="66"/>
      <c r="T23" s="164"/>
      <c r="U23" s="40">
        <f t="shared" si="2"/>
        <v>0</v>
      </c>
      <c r="V23" s="440"/>
      <c r="W23" s="198"/>
      <c r="X23" s="198"/>
      <c r="Y23" s="59"/>
      <c r="Z23" s="66"/>
      <c r="AA23" s="394"/>
      <c r="AB23" s="40">
        <f t="shared" si="0"/>
        <v>0</v>
      </c>
      <c r="AC23" s="443"/>
      <c r="AD23" s="56"/>
      <c r="AE23" s="56"/>
      <c r="AF23" s="59"/>
      <c r="AG23" s="345"/>
      <c r="AH23" s="41"/>
      <c r="AI23" s="40">
        <f t="shared" si="1"/>
        <v>0</v>
      </c>
    </row>
    <row r="24" spans="1:35" s="46" customFormat="1" ht="18.75" customHeight="1" thickBot="1">
      <c r="A24" s="434"/>
      <c r="B24" s="151"/>
      <c r="C24" s="151"/>
      <c r="D24" s="149"/>
      <c r="E24" s="150"/>
      <c r="F24" s="129"/>
      <c r="G24" s="130"/>
      <c r="H24" s="436"/>
      <c r="I24" s="326"/>
      <c r="J24" s="326"/>
      <c r="K24" s="327"/>
      <c r="L24" s="327"/>
      <c r="M24" s="343"/>
      <c r="N24" s="130"/>
      <c r="O24" s="438"/>
      <c r="P24" s="328"/>
      <c r="Q24" s="328"/>
      <c r="R24" s="149"/>
      <c r="S24" s="150"/>
      <c r="T24" s="329"/>
      <c r="U24" s="330">
        <f t="shared" si="2"/>
        <v>0</v>
      </c>
      <c r="V24" s="441"/>
      <c r="W24" s="322"/>
      <c r="X24" s="322"/>
      <c r="Y24" s="149"/>
      <c r="Z24" s="150"/>
      <c r="AA24" s="331"/>
      <c r="AB24" s="330"/>
      <c r="AC24" s="443"/>
      <c r="AD24" s="151"/>
      <c r="AE24" s="151"/>
      <c r="AF24" s="149"/>
      <c r="AG24" s="347"/>
      <c r="AH24" s="41"/>
      <c r="AI24" s="40">
        <f t="shared" si="1"/>
        <v>0</v>
      </c>
    </row>
    <row r="25" spans="1:36" s="35" customFormat="1" ht="18.75" customHeight="1">
      <c r="A25" s="404" t="s">
        <v>93</v>
      </c>
      <c r="B25" s="82" t="s">
        <v>94</v>
      </c>
      <c r="C25" s="407"/>
      <c r="D25" s="407"/>
      <c r="E25" s="408"/>
      <c r="F25" s="409">
        <f>SUM(G6:G24)</f>
        <v>0</v>
      </c>
      <c r="G25" s="410"/>
      <c r="H25" s="411" t="s">
        <v>93</v>
      </c>
      <c r="I25" s="82" t="s">
        <v>94</v>
      </c>
      <c r="J25" s="407"/>
      <c r="K25" s="407"/>
      <c r="L25" s="408"/>
      <c r="M25" s="416">
        <f>SUM(N6:N24)</f>
        <v>0</v>
      </c>
      <c r="N25" s="424"/>
      <c r="O25" s="421" t="s">
        <v>93</v>
      </c>
      <c r="P25" s="82" t="s">
        <v>94</v>
      </c>
      <c r="Q25" s="407"/>
      <c r="R25" s="407"/>
      <c r="S25" s="408"/>
      <c r="T25" s="416">
        <f>SUM(U6:U24)</f>
        <v>0</v>
      </c>
      <c r="U25" s="416"/>
      <c r="V25" s="417" t="s">
        <v>93</v>
      </c>
      <c r="W25" s="82" t="s">
        <v>94</v>
      </c>
      <c r="X25" s="407">
        <v>2.5</v>
      </c>
      <c r="Y25" s="407"/>
      <c r="Z25" s="408"/>
      <c r="AA25" s="426">
        <f>SUM(AB6:AB24)</f>
        <v>1383.6</v>
      </c>
      <c r="AB25" s="410"/>
      <c r="AC25" s="411" t="s">
        <v>93</v>
      </c>
      <c r="AD25" s="82" t="s">
        <v>94</v>
      </c>
      <c r="AE25" s="407">
        <v>2</v>
      </c>
      <c r="AF25" s="407"/>
      <c r="AG25" s="425"/>
      <c r="AH25" s="426">
        <f>SUM(AI6:AI24)</f>
        <v>1828.6</v>
      </c>
      <c r="AI25" s="427"/>
      <c r="AJ25" s="83">
        <f>(AE25+C25+J25+Q25+X25)/3</f>
        <v>1.5</v>
      </c>
    </row>
    <row r="26" spans="1:36" s="35" customFormat="1" ht="18.75" customHeight="1">
      <c r="A26" s="405"/>
      <c r="B26" s="84" t="s">
        <v>95</v>
      </c>
      <c r="C26" s="414"/>
      <c r="D26" s="414"/>
      <c r="E26" s="415"/>
      <c r="F26" s="89"/>
      <c r="G26" s="86"/>
      <c r="H26" s="412"/>
      <c r="I26" s="84" t="s">
        <v>95</v>
      </c>
      <c r="J26" s="414"/>
      <c r="K26" s="414"/>
      <c r="L26" s="415"/>
      <c r="M26" s="332"/>
      <c r="N26" s="86"/>
      <c r="O26" s="422"/>
      <c r="P26" s="84" t="s">
        <v>95</v>
      </c>
      <c r="Q26" s="414"/>
      <c r="R26" s="414"/>
      <c r="S26" s="415"/>
      <c r="T26" s="332"/>
      <c r="U26" s="86"/>
      <c r="V26" s="418"/>
      <c r="W26" s="84" t="s">
        <v>95</v>
      </c>
      <c r="X26" s="414">
        <v>0.5</v>
      </c>
      <c r="Y26" s="414"/>
      <c r="Z26" s="415"/>
      <c r="AA26" s="89"/>
      <c r="AB26" s="86"/>
      <c r="AC26" s="412"/>
      <c r="AD26" s="84" t="s">
        <v>95</v>
      </c>
      <c r="AE26" s="414">
        <v>0.3</v>
      </c>
      <c r="AF26" s="414"/>
      <c r="AG26" s="420"/>
      <c r="AH26" s="90"/>
      <c r="AI26" s="91"/>
      <c r="AJ26" s="83">
        <f aca="true" t="shared" si="4" ref="AJ26:AJ31">(AE26+C26+J26+Q26+X26)/3</f>
        <v>0.26666666666666666</v>
      </c>
    </row>
    <row r="27" spans="1:36" s="35" customFormat="1" ht="18.75" customHeight="1">
      <c r="A27" s="405"/>
      <c r="B27" s="92" t="s">
        <v>96</v>
      </c>
      <c r="C27" s="414"/>
      <c r="D27" s="414"/>
      <c r="E27" s="415"/>
      <c r="F27" s="89"/>
      <c r="G27" s="86"/>
      <c r="H27" s="412"/>
      <c r="I27" s="92" t="s">
        <v>96</v>
      </c>
      <c r="J27" s="414"/>
      <c r="K27" s="414"/>
      <c r="L27" s="415"/>
      <c r="M27" s="332"/>
      <c r="N27" s="86"/>
      <c r="O27" s="422"/>
      <c r="P27" s="92" t="s">
        <v>96</v>
      </c>
      <c r="Q27" s="414"/>
      <c r="R27" s="414"/>
      <c r="S27" s="415"/>
      <c r="T27" s="332"/>
      <c r="U27" s="86"/>
      <c r="V27" s="418"/>
      <c r="W27" s="92" t="s">
        <v>96</v>
      </c>
      <c r="X27" s="414">
        <v>0.1</v>
      </c>
      <c r="Y27" s="414"/>
      <c r="Z27" s="415"/>
      <c r="AA27" s="89"/>
      <c r="AB27" s="86"/>
      <c r="AC27" s="412"/>
      <c r="AD27" s="92" t="s">
        <v>96</v>
      </c>
      <c r="AE27" s="414">
        <v>0.5</v>
      </c>
      <c r="AF27" s="414"/>
      <c r="AG27" s="420"/>
      <c r="AH27" s="90"/>
      <c r="AI27" s="91"/>
      <c r="AJ27" s="83">
        <f t="shared" si="4"/>
        <v>0.19999999999999998</v>
      </c>
    </row>
    <row r="28" spans="1:36" s="35" customFormat="1" ht="18.75" customHeight="1">
      <c r="A28" s="405"/>
      <c r="B28" s="94" t="s">
        <v>97</v>
      </c>
      <c r="C28" s="414"/>
      <c r="D28" s="414"/>
      <c r="E28" s="415"/>
      <c r="F28" s="89"/>
      <c r="G28" s="86"/>
      <c r="H28" s="412"/>
      <c r="I28" s="94" t="s">
        <v>98</v>
      </c>
      <c r="J28" s="414"/>
      <c r="K28" s="414"/>
      <c r="L28" s="415"/>
      <c r="M28" s="332"/>
      <c r="N28" s="86"/>
      <c r="O28" s="422"/>
      <c r="P28" s="94" t="s">
        <v>98</v>
      </c>
      <c r="Q28" s="414"/>
      <c r="R28" s="414"/>
      <c r="S28" s="415"/>
      <c r="T28" s="332"/>
      <c r="U28" s="86"/>
      <c r="V28" s="418"/>
      <c r="W28" s="94" t="s">
        <v>97</v>
      </c>
      <c r="X28" s="414">
        <v>0.5</v>
      </c>
      <c r="Y28" s="414"/>
      <c r="Z28" s="415"/>
      <c r="AA28" s="89"/>
      <c r="AB28" s="86"/>
      <c r="AC28" s="412"/>
      <c r="AD28" s="94" t="s">
        <v>97</v>
      </c>
      <c r="AE28" s="414">
        <v>0.5</v>
      </c>
      <c r="AF28" s="414"/>
      <c r="AG28" s="420"/>
      <c r="AH28" s="90"/>
      <c r="AI28" s="91"/>
      <c r="AJ28" s="83">
        <f t="shared" si="4"/>
        <v>0.3333333333333333</v>
      </c>
    </row>
    <row r="29" spans="1:36" s="35" customFormat="1" ht="18.75" customHeight="1">
      <c r="A29" s="405"/>
      <c r="B29" s="84" t="s">
        <v>99</v>
      </c>
      <c r="C29" s="414"/>
      <c r="D29" s="414"/>
      <c r="E29" s="415"/>
      <c r="F29" s="89"/>
      <c r="G29" s="86"/>
      <c r="H29" s="412"/>
      <c r="I29" s="84" t="s">
        <v>99</v>
      </c>
      <c r="J29" s="414"/>
      <c r="K29" s="414"/>
      <c r="L29" s="415"/>
      <c r="M29" s="332"/>
      <c r="N29" s="86"/>
      <c r="O29" s="422"/>
      <c r="P29" s="84" t="s">
        <v>99</v>
      </c>
      <c r="Q29" s="414"/>
      <c r="R29" s="414"/>
      <c r="S29" s="415"/>
      <c r="T29" s="332"/>
      <c r="U29" s="86"/>
      <c r="V29" s="418"/>
      <c r="W29" s="84" t="s">
        <v>99</v>
      </c>
      <c r="X29" s="414">
        <v>0</v>
      </c>
      <c r="Y29" s="414"/>
      <c r="Z29" s="415"/>
      <c r="AA29" s="89"/>
      <c r="AB29" s="86"/>
      <c r="AC29" s="412"/>
      <c r="AD29" s="84" t="s">
        <v>99</v>
      </c>
      <c r="AE29" s="414">
        <v>1</v>
      </c>
      <c r="AF29" s="414"/>
      <c r="AG29" s="420"/>
      <c r="AH29" s="90"/>
      <c r="AI29" s="91"/>
      <c r="AJ29" s="83">
        <f t="shared" si="4"/>
        <v>0.3333333333333333</v>
      </c>
    </row>
    <row r="30" spans="1:36" s="35" customFormat="1" ht="18.75" customHeight="1">
      <c r="A30" s="405"/>
      <c r="B30" s="84" t="s">
        <v>100</v>
      </c>
      <c r="C30" s="414"/>
      <c r="D30" s="414"/>
      <c r="E30" s="415"/>
      <c r="F30" s="89"/>
      <c r="G30" s="86"/>
      <c r="H30" s="412"/>
      <c r="I30" s="84" t="s">
        <v>100</v>
      </c>
      <c r="J30" s="414"/>
      <c r="K30" s="414"/>
      <c r="L30" s="415"/>
      <c r="M30" s="333"/>
      <c r="N30" s="86"/>
      <c r="O30" s="422"/>
      <c r="P30" s="84" t="s">
        <v>100</v>
      </c>
      <c r="Q30" s="414"/>
      <c r="R30" s="414"/>
      <c r="S30" s="415"/>
      <c r="T30" s="332"/>
      <c r="U30" s="86"/>
      <c r="V30" s="418"/>
      <c r="W30" s="84" t="s">
        <v>100</v>
      </c>
      <c r="X30" s="414">
        <v>0.6</v>
      </c>
      <c r="Y30" s="414"/>
      <c r="Z30" s="415"/>
      <c r="AA30" s="89"/>
      <c r="AB30" s="86"/>
      <c r="AC30" s="412"/>
      <c r="AD30" s="84" t="s">
        <v>100</v>
      </c>
      <c r="AE30" s="414">
        <v>0.6</v>
      </c>
      <c r="AF30" s="414"/>
      <c r="AG30" s="420"/>
      <c r="AH30" s="90"/>
      <c r="AI30" s="91"/>
      <c r="AJ30" s="83">
        <f t="shared" si="4"/>
        <v>0.39999999999999997</v>
      </c>
    </row>
    <row r="31" spans="1:36" s="35" customFormat="1" ht="18.75" customHeight="1" thickBot="1">
      <c r="A31" s="406"/>
      <c r="B31" s="96" t="s">
        <v>101</v>
      </c>
      <c r="C31" s="400"/>
      <c r="D31" s="400"/>
      <c r="E31" s="401"/>
      <c r="F31" s="101"/>
      <c r="G31" s="98"/>
      <c r="H31" s="413"/>
      <c r="I31" s="96" t="s">
        <v>101</v>
      </c>
      <c r="J31" s="400"/>
      <c r="K31" s="400"/>
      <c r="L31" s="401"/>
      <c r="M31" s="334"/>
      <c r="N31" s="98"/>
      <c r="O31" s="423"/>
      <c r="P31" s="96" t="s">
        <v>101</v>
      </c>
      <c r="Q31" s="400"/>
      <c r="R31" s="400"/>
      <c r="S31" s="401"/>
      <c r="T31" s="334"/>
      <c r="U31" s="98"/>
      <c r="V31" s="419"/>
      <c r="W31" s="96" t="s">
        <v>101</v>
      </c>
      <c r="X31" s="400">
        <f>X25*70+X26*75+X27*25+X28*45+X30*120+X29*60</f>
        <v>309.5</v>
      </c>
      <c r="Y31" s="400"/>
      <c r="Z31" s="401"/>
      <c r="AA31" s="101"/>
      <c r="AB31" s="98"/>
      <c r="AC31" s="413"/>
      <c r="AD31" s="96" t="s">
        <v>101</v>
      </c>
      <c r="AE31" s="400">
        <f>AE25*70+AE26*75+AE27*25+AE28*45+AE30*120+AE29*60</f>
        <v>329.5</v>
      </c>
      <c r="AF31" s="400"/>
      <c r="AG31" s="402"/>
      <c r="AH31" s="102"/>
      <c r="AI31" s="103"/>
      <c r="AJ31" s="83">
        <f t="shared" si="4"/>
        <v>213</v>
      </c>
    </row>
    <row r="32" spans="1:35" s="46" customFormat="1" ht="18.75" customHeight="1">
      <c r="A32" s="104"/>
      <c r="B32" s="105"/>
      <c r="C32" s="105"/>
      <c r="D32" s="106"/>
      <c r="E32" s="106"/>
      <c r="F32" s="107"/>
      <c r="G32" s="105"/>
      <c r="H32" s="108"/>
      <c r="I32" s="105"/>
      <c r="J32" s="105"/>
      <c r="K32" s="106"/>
      <c r="L32" s="106"/>
      <c r="M32" s="107"/>
      <c r="N32" s="105"/>
      <c r="O32" s="109"/>
      <c r="P32" s="104"/>
      <c r="Q32" s="104"/>
      <c r="R32" s="110"/>
      <c r="S32" s="110"/>
      <c r="T32" s="107"/>
      <c r="U32" s="105"/>
      <c r="V32" s="108"/>
      <c r="W32" s="104"/>
      <c r="X32" s="104"/>
      <c r="Y32" s="110"/>
      <c r="Z32" s="110"/>
      <c r="AA32" s="107"/>
      <c r="AB32" s="105"/>
      <c r="AC32" s="104"/>
      <c r="AD32" s="105"/>
      <c r="AE32" s="105"/>
      <c r="AF32" s="106"/>
      <c r="AG32" s="106"/>
      <c r="AH32" s="107"/>
      <c r="AI32" s="105"/>
    </row>
    <row r="33" spans="1:45" s="46" customFormat="1" ht="19.5" customHeight="1">
      <c r="A33" s="403" t="s">
        <v>102</v>
      </c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111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</row>
    <row r="34" spans="1:45" s="46" customFormat="1" ht="22.5" customHeight="1">
      <c r="A34" s="399" t="s">
        <v>103</v>
      </c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114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</row>
    <row r="35" ht="22.5" customHeight="1"/>
  </sheetData>
  <sheetProtection selectLockedCells="1" selectUnlockedCells="1"/>
  <mergeCells count="85">
    <mergeCell ref="A2:A4"/>
    <mergeCell ref="B2:E2"/>
    <mergeCell ref="A5:E5"/>
    <mergeCell ref="B4:E4"/>
    <mergeCell ref="A1:L1"/>
    <mergeCell ref="P1:AD1"/>
    <mergeCell ref="H2:H4"/>
    <mergeCell ref="I2:L2"/>
    <mergeCell ref="O2:O4"/>
    <mergeCell ref="P2:S2"/>
    <mergeCell ref="V2:V4"/>
    <mergeCell ref="W2:Z2"/>
    <mergeCell ref="AC2:AC4"/>
    <mergeCell ref="AD2:AG2"/>
    <mergeCell ref="I4:L4"/>
    <mergeCell ref="P4:S4"/>
    <mergeCell ref="W4:Z4"/>
    <mergeCell ref="AD4:AG4"/>
    <mergeCell ref="H5:L5"/>
    <mergeCell ref="O5:S5"/>
    <mergeCell ref="V5:Z5"/>
    <mergeCell ref="AC5:AG5"/>
    <mergeCell ref="A6:A15"/>
    <mergeCell ref="H6:H15"/>
    <mergeCell ref="O6:O15"/>
    <mergeCell ref="V6:V15"/>
    <mergeCell ref="AC6:AC15"/>
    <mergeCell ref="B7:E7"/>
    <mergeCell ref="V16:Z16"/>
    <mergeCell ref="AC16:AG16"/>
    <mergeCell ref="A17:A24"/>
    <mergeCell ref="H17:H24"/>
    <mergeCell ref="O17:O24"/>
    <mergeCell ref="V17:V24"/>
    <mergeCell ref="AC17:AC24"/>
    <mergeCell ref="A16:E16"/>
    <mergeCell ref="H16:L16"/>
    <mergeCell ref="O16:S16"/>
    <mergeCell ref="C27:E27"/>
    <mergeCell ref="J27:L27"/>
    <mergeCell ref="M25:N25"/>
    <mergeCell ref="X27:Z27"/>
    <mergeCell ref="AE25:AG25"/>
    <mergeCell ref="AH25:AI25"/>
    <mergeCell ref="X26:Z26"/>
    <mergeCell ref="AE26:AG26"/>
    <mergeCell ref="X25:Z25"/>
    <mergeCell ref="AA25:AB25"/>
    <mergeCell ref="AE28:AG28"/>
    <mergeCell ref="H25:H31"/>
    <mergeCell ref="J25:L25"/>
    <mergeCell ref="AE27:AG27"/>
    <mergeCell ref="O25:O31"/>
    <mergeCell ref="AE29:AG29"/>
    <mergeCell ref="J30:L30"/>
    <mergeCell ref="Q30:S30"/>
    <mergeCell ref="X30:Z30"/>
    <mergeCell ref="AE30:AG30"/>
    <mergeCell ref="C29:E29"/>
    <mergeCell ref="J29:L29"/>
    <mergeCell ref="Q29:S29"/>
    <mergeCell ref="X29:Z29"/>
    <mergeCell ref="T25:U25"/>
    <mergeCell ref="V25:V31"/>
    <mergeCell ref="Q27:S27"/>
    <mergeCell ref="C26:E26"/>
    <mergeCell ref="C28:E28"/>
    <mergeCell ref="C30:E30"/>
    <mergeCell ref="AC25:AC31"/>
    <mergeCell ref="J26:L26"/>
    <mergeCell ref="Q26:S26"/>
    <mergeCell ref="Q25:S25"/>
    <mergeCell ref="J28:L28"/>
    <mergeCell ref="Q28:S28"/>
    <mergeCell ref="X28:Z28"/>
    <mergeCell ref="A34:AH34"/>
    <mergeCell ref="C31:E31"/>
    <mergeCell ref="J31:L31"/>
    <mergeCell ref="Q31:S31"/>
    <mergeCell ref="X31:Z31"/>
    <mergeCell ref="AE31:AG31"/>
    <mergeCell ref="A33:AH33"/>
    <mergeCell ref="A25:A31"/>
    <mergeCell ref="C25:E25"/>
    <mergeCell ref="F25:G25"/>
  </mergeCells>
  <printOptions horizontalCentered="1"/>
  <pageMargins left="0" right="0" top="0.3937007874015748" bottom="0" header="0.5118110236220472" footer="0.5118110236220472"/>
  <pageSetup horizontalDpi="600" verticalDpi="600" orientation="landscape" paperSize="9" scale="64" r:id="rId1"/>
  <colBreaks count="1" manualBreakCount="1">
    <brk id="3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34"/>
  <sheetViews>
    <sheetView view="pageBreakPreview" zoomScale="75" zoomScaleNormal="75" zoomScaleSheetLayoutView="75" zoomScalePageLayoutView="0" workbookViewId="0" topLeftCell="A1">
      <selection activeCell="P19" sqref="P19:S20"/>
    </sheetView>
  </sheetViews>
  <sheetFormatPr defaultColWidth="6.125" defaultRowHeight="22.5" customHeight="1"/>
  <cols>
    <col min="1" max="1" width="3.75390625" style="136" customWidth="1"/>
    <col min="2" max="2" width="18.375" style="137" customWidth="1"/>
    <col min="3" max="3" width="6.125" style="137" hidden="1" customWidth="1"/>
    <col min="4" max="5" width="5.625" style="137" customWidth="1"/>
    <col min="6" max="6" width="6.125" style="138" customWidth="1"/>
    <col min="7" max="7" width="6.125" style="139" customWidth="1"/>
    <col min="8" max="8" width="3.625" style="136" customWidth="1"/>
    <col min="9" max="9" width="15.875" style="137" customWidth="1"/>
    <col min="10" max="10" width="6.125" style="137" hidden="1" customWidth="1"/>
    <col min="11" max="12" width="5.625" style="137" customWidth="1"/>
    <col min="13" max="13" width="6.125" style="138" customWidth="1"/>
    <col min="14" max="14" width="9.25390625" style="139" customWidth="1"/>
    <col min="15" max="15" width="3.875" style="136" customWidth="1"/>
    <col min="16" max="16" width="14.375" style="137" customWidth="1"/>
    <col min="17" max="17" width="6.125" style="137" hidden="1" customWidth="1"/>
    <col min="18" max="19" width="5.625" style="137" customWidth="1"/>
    <col min="20" max="20" width="6.125" style="138" customWidth="1"/>
    <col min="21" max="21" width="6.125" style="139" customWidth="1"/>
    <col min="22" max="22" width="3.625" style="140" customWidth="1"/>
    <col min="23" max="23" width="20.50390625" style="137" bestFit="1" customWidth="1"/>
    <col min="24" max="24" width="6.125" style="137" hidden="1" customWidth="1"/>
    <col min="25" max="25" width="5.625" style="137" customWidth="1"/>
    <col min="26" max="26" width="5.50390625" style="137" customWidth="1"/>
    <col min="27" max="27" width="6.125" style="138" customWidth="1"/>
    <col min="28" max="28" width="6.125" style="139" customWidth="1"/>
    <col min="29" max="29" width="4.00390625" style="136" customWidth="1"/>
    <col min="30" max="30" width="14.875" style="137" customWidth="1"/>
    <col min="31" max="31" width="6.125" style="137" hidden="1" customWidth="1"/>
    <col min="32" max="33" width="5.625" style="137" customWidth="1"/>
    <col min="34" max="34" width="6.125" style="141" customWidth="1"/>
    <col min="35" max="36" width="6.125" style="139" customWidth="1"/>
    <col min="37" max="45" width="6.125" style="93" customWidth="1"/>
    <col min="46" max="47" width="6.25390625" style="93" bestFit="1" customWidth="1"/>
    <col min="48" max="48" width="6.125" style="93" customWidth="1"/>
    <col min="49" max="49" width="6.25390625" style="93" bestFit="1" customWidth="1"/>
    <col min="50" max="50" width="10.625" style="93" bestFit="1" customWidth="1"/>
    <col min="51" max="16384" width="6.125" style="93" customWidth="1"/>
  </cols>
  <sheetData>
    <row r="1" spans="1:35" s="22" customFormat="1" ht="30" customHeight="1">
      <c r="A1" s="473" t="str">
        <f>'第一周'!A1</f>
        <v>僑愛國民小學附幼111學年度下學期第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20">
        <f>'[1]第五周'!$O$1</f>
        <v>6</v>
      </c>
      <c r="N1" s="19"/>
      <c r="O1" s="20">
        <f>'第一周'!O1+1</f>
        <v>9</v>
      </c>
      <c r="P1" s="474" t="str">
        <f>'第一周'!P1</f>
        <v>週點心食譜設計表</v>
      </c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21"/>
      <c r="AF1" s="21">
        <v>72</v>
      </c>
      <c r="AG1" s="21"/>
      <c r="AH1" s="21"/>
      <c r="AI1" s="21"/>
    </row>
    <row r="2" spans="1:35" s="35" customFormat="1" ht="18.75" customHeight="1">
      <c r="A2" s="476" t="s">
        <v>46</v>
      </c>
      <c r="B2" s="508">
        <f>'第一周'!B2+7</f>
        <v>45026</v>
      </c>
      <c r="C2" s="508"/>
      <c r="D2" s="508"/>
      <c r="E2" s="508"/>
      <c r="F2" s="26"/>
      <c r="G2" s="27"/>
      <c r="H2" s="476" t="s">
        <v>46</v>
      </c>
      <c r="I2" s="509">
        <f>B2+1</f>
        <v>45027</v>
      </c>
      <c r="J2" s="509"/>
      <c r="K2" s="509"/>
      <c r="L2" s="509"/>
      <c r="M2" s="28"/>
      <c r="N2" s="29"/>
      <c r="O2" s="501" t="s">
        <v>46</v>
      </c>
      <c r="P2" s="507">
        <f>I2+1</f>
        <v>45028</v>
      </c>
      <c r="Q2" s="507"/>
      <c r="R2" s="507"/>
      <c r="S2" s="507"/>
      <c r="T2" s="30"/>
      <c r="U2" s="31"/>
      <c r="V2" s="501" t="s">
        <v>46</v>
      </c>
      <c r="W2" s="506">
        <f>P2+1</f>
        <v>45029</v>
      </c>
      <c r="X2" s="506"/>
      <c r="Y2" s="506"/>
      <c r="Z2" s="506"/>
      <c r="AA2" s="32"/>
      <c r="AB2" s="33"/>
      <c r="AC2" s="501" t="s">
        <v>46</v>
      </c>
      <c r="AD2" s="503">
        <f>W2+1</f>
        <v>45030</v>
      </c>
      <c r="AE2" s="503"/>
      <c r="AF2" s="503"/>
      <c r="AG2" s="504"/>
      <c r="AH2" s="34"/>
      <c r="AI2" s="358"/>
    </row>
    <row r="3" spans="1:35" s="35" customFormat="1" ht="18.75" customHeight="1">
      <c r="A3" s="476"/>
      <c r="B3" s="36" t="s">
        <v>47</v>
      </c>
      <c r="C3" s="36" t="s">
        <v>48</v>
      </c>
      <c r="D3" s="37" t="s">
        <v>49</v>
      </c>
      <c r="E3" s="37" t="s">
        <v>50</v>
      </c>
      <c r="F3" s="38" t="s">
        <v>51</v>
      </c>
      <c r="G3" s="36" t="s">
        <v>52</v>
      </c>
      <c r="H3" s="476"/>
      <c r="I3" s="36" t="s">
        <v>47</v>
      </c>
      <c r="J3" s="36" t="s">
        <v>48</v>
      </c>
      <c r="K3" s="37" t="s">
        <v>49</v>
      </c>
      <c r="L3" s="37" t="s">
        <v>50</v>
      </c>
      <c r="M3" s="38" t="s">
        <v>51</v>
      </c>
      <c r="N3" s="39" t="s">
        <v>52</v>
      </c>
      <c r="O3" s="501"/>
      <c r="P3" s="36" t="s">
        <v>47</v>
      </c>
      <c r="Q3" s="36" t="s">
        <v>48</v>
      </c>
      <c r="R3" s="37" t="s">
        <v>49</v>
      </c>
      <c r="S3" s="37" t="s">
        <v>50</v>
      </c>
      <c r="T3" s="38" t="s">
        <v>51</v>
      </c>
      <c r="U3" s="39" t="s">
        <v>52</v>
      </c>
      <c r="V3" s="501"/>
      <c r="W3" s="36" t="s">
        <v>47</v>
      </c>
      <c r="X3" s="36" t="s">
        <v>48</v>
      </c>
      <c r="Y3" s="37" t="s">
        <v>49</v>
      </c>
      <c r="Z3" s="37" t="s">
        <v>50</v>
      </c>
      <c r="AA3" s="38" t="s">
        <v>51</v>
      </c>
      <c r="AB3" s="39" t="s">
        <v>52</v>
      </c>
      <c r="AC3" s="501"/>
      <c r="AD3" s="36" t="s">
        <v>47</v>
      </c>
      <c r="AE3" s="36" t="s">
        <v>48</v>
      </c>
      <c r="AF3" s="37" t="s">
        <v>49</v>
      </c>
      <c r="AG3" s="40" t="s">
        <v>50</v>
      </c>
      <c r="AH3" s="41" t="s">
        <v>51</v>
      </c>
      <c r="AI3" s="359" t="s">
        <v>52</v>
      </c>
    </row>
    <row r="4" spans="1:35" s="46" customFormat="1" ht="18.75" customHeight="1" hidden="1">
      <c r="A4" s="476"/>
      <c r="B4" s="466" t="s">
        <v>53</v>
      </c>
      <c r="C4" s="466"/>
      <c r="D4" s="466"/>
      <c r="E4" s="466"/>
      <c r="F4" s="42"/>
      <c r="G4" s="43"/>
      <c r="H4" s="476"/>
      <c r="I4" s="466" t="s">
        <v>54</v>
      </c>
      <c r="J4" s="466"/>
      <c r="K4" s="466"/>
      <c r="L4" s="466"/>
      <c r="M4" s="42"/>
      <c r="N4" s="44"/>
      <c r="O4" s="501"/>
      <c r="P4" s="466" t="s">
        <v>55</v>
      </c>
      <c r="Q4" s="466"/>
      <c r="R4" s="466"/>
      <c r="S4" s="466"/>
      <c r="T4" s="38"/>
      <c r="U4" s="45"/>
      <c r="V4" s="501"/>
      <c r="W4" s="466" t="s">
        <v>56</v>
      </c>
      <c r="X4" s="466"/>
      <c r="Y4" s="466"/>
      <c r="Z4" s="466"/>
      <c r="AA4" s="42"/>
      <c r="AB4" s="44"/>
      <c r="AC4" s="501"/>
      <c r="AD4" s="467" t="s">
        <v>57</v>
      </c>
      <c r="AE4" s="467"/>
      <c r="AF4" s="467"/>
      <c r="AG4" s="505"/>
      <c r="AH4" s="42"/>
      <c r="AI4" s="143"/>
    </row>
    <row r="5" spans="1:35" s="46" customFormat="1" ht="18.75" customHeight="1">
      <c r="A5" s="445" t="s">
        <v>58</v>
      </c>
      <c r="B5" s="446"/>
      <c r="C5" s="446"/>
      <c r="D5" s="446"/>
      <c r="E5" s="446"/>
      <c r="F5" s="47"/>
      <c r="G5" s="48"/>
      <c r="H5" s="445" t="s">
        <v>58</v>
      </c>
      <c r="I5" s="446"/>
      <c r="J5" s="446"/>
      <c r="K5" s="446"/>
      <c r="L5" s="446"/>
      <c r="M5" s="47"/>
      <c r="N5" s="49"/>
      <c r="O5" s="447" t="s">
        <v>58</v>
      </c>
      <c r="P5" s="446"/>
      <c r="Q5" s="446"/>
      <c r="R5" s="446"/>
      <c r="S5" s="446"/>
      <c r="T5" s="47"/>
      <c r="U5" s="49"/>
      <c r="V5" s="447" t="s">
        <v>58</v>
      </c>
      <c r="W5" s="446"/>
      <c r="X5" s="446"/>
      <c r="Y5" s="446"/>
      <c r="Z5" s="446"/>
      <c r="AA5" s="47"/>
      <c r="AB5" s="49"/>
      <c r="AC5" s="447" t="s">
        <v>58</v>
      </c>
      <c r="AD5" s="446"/>
      <c r="AE5" s="446"/>
      <c r="AF5" s="446"/>
      <c r="AG5" s="502"/>
      <c r="AH5" s="42"/>
      <c r="AI5" s="143"/>
    </row>
    <row r="6" spans="1:35" s="46" customFormat="1" ht="18.75" customHeight="1">
      <c r="A6" s="442" t="s">
        <v>212</v>
      </c>
      <c r="B6" s="75" t="s">
        <v>241</v>
      </c>
      <c r="C6" s="75">
        <v>1.5</v>
      </c>
      <c r="D6" s="59">
        <v>11</v>
      </c>
      <c r="E6" s="75" t="s">
        <v>15</v>
      </c>
      <c r="F6" s="340">
        <v>38</v>
      </c>
      <c r="G6" s="73">
        <f aca="true" t="shared" si="0" ref="G6:G12">D6*F6</f>
        <v>418</v>
      </c>
      <c r="H6" s="498" t="s">
        <v>223</v>
      </c>
      <c r="I6" s="56" t="s">
        <v>154</v>
      </c>
      <c r="J6" s="56">
        <v>40</v>
      </c>
      <c r="K6" s="199" t="s">
        <v>44</v>
      </c>
      <c r="L6" s="119" t="s">
        <v>0</v>
      </c>
      <c r="M6" s="340"/>
      <c r="N6" s="54"/>
      <c r="O6" s="442" t="s">
        <v>206</v>
      </c>
      <c r="P6" s="56" t="s">
        <v>174</v>
      </c>
      <c r="Q6" s="56">
        <v>15</v>
      </c>
      <c r="R6" s="59">
        <f>ROUND($AF$1*Q6/1000,0)</f>
        <v>1</v>
      </c>
      <c r="S6" s="66" t="s">
        <v>2</v>
      </c>
      <c r="T6" s="340">
        <v>238</v>
      </c>
      <c r="U6" s="45">
        <f>R6*T6</f>
        <v>238</v>
      </c>
      <c r="V6" s="436" t="s">
        <v>17</v>
      </c>
      <c r="W6" s="55" t="s">
        <v>63</v>
      </c>
      <c r="X6" s="55">
        <v>69</v>
      </c>
      <c r="Y6" s="51">
        <f aca="true" t="shared" si="1" ref="Y6:Y12">ROUND($AF$1*X6/1000,1)</f>
        <v>5</v>
      </c>
      <c r="Z6" s="58" t="s">
        <v>0</v>
      </c>
      <c r="AA6" s="340">
        <v>47</v>
      </c>
      <c r="AB6" s="54">
        <f>Y6*AA6</f>
        <v>235</v>
      </c>
      <c r="AC6" s="485" t="s">
        <v>60</v>
      </c>
      <c r="AD6" s="56" t="s">
        <v>61</v>
      </c>
      <c r="AE6" s="57">
        <v>80</v>
      </c>
      <c r="AF6" s="59">
        <f>ROUND($AF$1*AE6/1200,0)</f>
        <v>5</v>
      </c>
      <c r="AG6" s="357" t="s">
        <v>62</v>
      </c>
      <c r="AH6" s="340">
        <v>105</v>
      </c>
      <c r="AI6" s="54">
        <f>AF6*AH6</f>
        <v>525</v>
      </c>
    </row>
    <row r="7" spans="1:35" s="46" customFormat="1" ht="18.75" customHeight="1">
      <c r="A7" s="443"/>
      <c r="B7" s="360"/>
      <c r="C7" s="360"/>
      <c r="D7" s="360"/>
      <c r="E7" s="360"/>
      <c r="F7" s="340"/>
      <c r="G7" s="73">
        <f t="shared" si="0"/>
        <v>0</v>
      </c>
      <c r="H7" s="499"/>
      <c r="I7" s="144" t="s">
        <v>222</v>
      </c>
      <c r="J7" s="56">
        <v>17</v>
      </c>
      <c r="K7" s="199">
        <f>ROUND($AF$1*J7/1000,1)</f>
        <v>1.2</v>
      </c>
      <c r="L7" s="66" t="s">
        <v>0</v>
      </c>
      <c r="M7" s="340">
        <v>335</v>
      </c>
      <c r="N7" s="73">
        <f aca="true" t="shared" si="2" ref="N7:N20">K7*M7</f>
        <v>402</v>
      </c>
      <c r="O7" s="443"/>
      <c r="P7" s="56" t="s">
        <v>73</v>
      </c>
      <c r="Q7" s="56">
        <v>20</v>
      </c>
      <c r="R7" s="59">
        <f>ROUND($AF$1*Q7/1000,1)</f>
        <v>1.4</v>
      </c>
      <c r="S7" s="66" t="s">
        <v>2</v>
      </c>
      <c r="T7" s="340">
        <v>58</v>
      </c>
      <c r="U7" s="45">
        <f aca="true" t="shared" si="3" ref="U7:U15">R7*T7</f>
        <v>81.19999999999999</v>
      </c>
      <c r="V7" s="500"/>
      <c r="W7" s="55" t="s">
        <v>65</v>
      </c>
      <c r="X7" s="55">
        <v>15</v>
      </c>
      <c r="Y7" s="51">
        <v>3</v>
      </c>
      <c r="Z7" s="52" t="s">
        <v>0</v>
      </c>
      <c r="AA7" s="340">
        <v>203</v>
      </c>
      <c r="AB7" s="54">
        <f>Y7*AA7</f>
        <v>609</v>
      </c>
      <c r="AC7" s="486"/>
      <c r="AD7" s="57" t="s">
        <v>64</v>
      </c>
      <c r="AE7" s="57">
        <v>1</v>
      </c>
      <c r="AF7" s="59" t="s">
        <v>44</v>
      </c>
      <c r="AG7" s="59" t="s">
        <v>0</v>
      </c>
      <c r="AH7" s="340"/>
      <c r="AI7" s="54"/>
    </row>
    <row r="8" spans="1:50" s="46" customFormat="1" ht="18.75" customHeight="1">
      <c r="A8" s="443"/>
      <c r="B8" s="348" t="s">
        <v>213</v>
      </c>
      <c r="C8" s="75">
        <v>45</v>
      </c>
      <c r="D8" s="59">
        <f>ROUND($AF$1*C8/1000,0)</f>
        <v>3</v>
      </c>
      <c r="E8" s="75" t="s">
        <v>14</v>
      </c>
      <c r="F8" s="340">
        <v>43</v>
      </c>
      <c r="G8" s="73">
        <f t="shared" si="0"/>
        <v>129</v>
      </c>
      <c r="H8" s="499"/>
      <c r="I8" s="56" t="s">
        <v>177</v>
      </c>
      <c r="J8" s="56">
        <v>30</v>
      </c>
      <c r="K8" s="199">
        <f>ROUND($AF$1*J8/1000,1)</f>
        <v>2.2</v>
      </c>
      <c r="L8" s="66" t="s">
        <v>0</v>
      </c>
      <c r="M8" s="340">
        <v>40</v>
      </c>
      <c r="N8" s="73">
        <f t="shared" si="2"/>
        <v>88</v>
      </c>
      <c r="O8" s="443"/>
      <c r="P8" s="56" t="s">
        <v>28</v>
      </c>
      <c r="Q8" s="65">
        <v>4</v>
      </c>
      <c r="R8" s="59">
        <f>ROUND($AF$1*Q8/1000,1)</f>
        <v>0.3</v>
      </c>
      <c r="S8" s="66" t="s">
        <v>2</v>
      </c>
      <c r="T8" s="340">
        <v>80</v>
      </c>
      <c r="U8" s="45">
        <f t="shared" si="3"/>
        <v>24</v>
      </c>
      <c r="V8" s="500"/>
      <c r="W8" s="55" t="s">
        <v>19</v>
      </c>
      <c r="X8" s="55">
        <v>5</v>
      </c>
      <c r="Y8" s="51">
        <f t="shared" si="1"/>
        <v>0.4</v>
      </c>
      <c r="Z8" s="52" t="s">
        <v>0</v>
      </c>
      <c r="AA8" s="340">
        <v>115</v>
      </c>
      <c r="AB8" s="54">
        <f>Y8*AA8</f>
        <v>46</v>
      </c>
      <c r="AC8" s="486"/>
      <c r="AD8" s="57" t="s">
        <v>67</v>
      </c>
      <c r="AE8" s="57">
        <v>20</v>
      </c>
      <c r="AF8" s="59" t="s">
        <v>44</v>
      </c>
      <c r="AG8" s="59" t="s">
        <v>0</v>
      </c>
      <c r="AH8" s="340"/>
      <c r="AI8" s="54"/>
      <c r="AR8" s="437" t="s">
        <v>68</v>
      </c>
      <c r="AS8" s="55" t="s">
        <v>43</v>
      </c>
      <c r="AT8" s="61">
        <v>1.5</v>
      </c>
      <c r="AU8" s="51">
        <v>90</v>
      </c>
      <c r="AV8" s="62" t="s">
        <v>12</v>
      </c>
      <c r="AW8" s="53">
        <v>65</v>
      </c>
      <c r="AX8" s="54"/>
    </row>
    <row r="9" spans="1:50" s="46" customFormat="1" ht="18.75" customHeight="1">
      <c r="A9" s="443"/>
      <c r="B9" s="148" t="s">
        <v>168</v>
      </c>
      <c r="C9" s="75">
        <v>87</v>
      </c>
      <c r="D9" s="59">
        <f>ROUND($AF$1*C9/1000,0)</f>
        <v>6</v>
      </c>
      <c r="E9" s="75" t="s">
        <v>14</v>
      </c>
      <c r="F9" s="340">
        <v>96</v>
      </c>
      <c r="G9" s="73">
        <f t="shared" si="0"/>
        <v>576</v>
      </c>
      <c r="H9" s="499"/>
      <c r="I9" s="56" t="s">
        <v>20</v>
      </c>
      <c r="J9" s="56">
        <v>6</v>
      </c>
      <c r="K9" s="199">
        <f>ROUND($AF$1*J9/1000,1)</f>
        <v>0.4</v>
      </c>
      <c r="L9" s="66" t="s">
        <v>0</v>
      </c>
      <c r="M9" s="340">
        <v>40</v>
      </c>
      <c r="N9" s="73">
        <f t="shared" si="2"/>
        <v>16</v>
      </c>
      <c r="O9" s="443"/>
      <c r="P9" s="56"/>
      <c r="Q9" s="65"/>
      <c r="R9" s="59"/>
      <c r="S9" s="353"/>
      <c r="T9" s="340"/>
      <c r="U9" s="45">
        <f t="shared" si="3"/>
        <v>0</v>
      </c>
      <c r="V9" s="500"/>
      <c r="W9" s="55" t="s">
        <v>20</v>
      </c>
      <c r="X9" s="55">
        <v>8</v>
      </c>
      <c r="Y9" s="51">
        <f t="shared" si="1"/>
        <v>0.6</v>
      </c>
      <c r="Z9" s="52" t="s">
        <v>0</v>
      </c>
      <c r="AA9" s="340">
        <v>40</v>
      </c>
      <c r="AB9" s="54">
        <f>Y9*AA9</f>
        <v>24</v>
      </c>
      <c r="AC9" s="486"/>
      <c r="AD9" s="56" t="s">
        <v>69</v>
      </c>
      <c r="AE9" s="57">
        <v>10</v>
      </c>
      <c r="AF9" s="59" t="s">
        <v>44</v>
      </c>
      <c r="AG9" s="59" t="s">
        <v>0</v>
      </c>
      <c r="AH9" s="340"/>
      <c r="AI9" s="54"/>
      <c r="AR9" s="438"/>
      <c r="AS9" s="55"/>
      <c r="AT9" s="61"/>
      <c r="AU9" s="63"/>
      <c r="AV9" s="64"/>
      <c r="AW9" s="53">
        <v>45</v>
      </c>
      <c r="AX9" s="54">
        <f>AU9*AW9</f>
        <v>0</v>
      </c>
    </row>
    <row r="10" spans="1:50" s="46" customFormat="1" ht="18.75" customHeight="1">
      <c r="A10" s="443"/>
      <c r="B10" s="75"/>
      <c r="C10" s="75"/>
      <c r="D10" s="75"/>
      <c r="E10" s="75"/>
      <c r="F10" s="340"/>
      <c r="G10" s="73">
        <f t="shared" si="0"/>
        <v>0</v>
      </c>
      <c r="H10" s="499"/>
      <c r="I10" s="145" t="s">
        <v>32</v>
      </c>
      <c r="J10" s="56">
        <v>3</v>
      </c>
      <c r="K10" s="199">
        <f>ROUND($AF$1*J10/1000,1)</f>
        <v>0.2</v>
      </c>
      <c r="L10" s="66" t="s">
        <v>0</v>
      </c>
      <c r="M10" s="340">
        <v>45</v>
      </c>
      <c r="N10" s="73">
        <f t="shared" si="2"/>
        <v>9</v>
      </c>
      <c r="O10" s="443"/>
      <c r="P10" s="56" t="s">
        <v>43</v>
      </c>
      <c r="Q10" s="65">
        <v>1</v>
      </c>
      <c r="R10" s="59">
        <f>ROUND($AF$1*Q10,0)</f>
        <v>72</v>
      </c>
      <c r="S10" s="353" t="s">
        <v>12</v>
      </c>
      <c r="T10" s="340">
        <v>4.6</v>
      </c>
      <c r="U10" s="45">
        <f t="shared" si="3"/>
        <v>331.2</v>
      </c>
      <c r="V10" s="500"/>
      <c r="W10" s="55" t="s">
        <v>72</v>
      </c>
      <c r="X10" s="55">
        <v>0</v>
      </c>
      <c r="Y10" s="51" t="s">
        <v>44</v>
      </c>
      <c r="Z10" s="52" t="s">
        <v>0</v>
      </c>
      <c r="AA10" s="340"/>
      <c r="AB10" s="54"/>
      <c r="AC10" s="486"/>
      <c r="AD10" s="57" t="s">
        <v>71</v>
      </c>
      <c r="AE10" s="57">
        <v>34</v>
      </c>
      <c r="AF10" s="59">
        <f>ROUND($AF$1*AE10/1000,1)</f>
        <v>2.4</v>
      </c>
      <c r="AG10" s="59" t="s">
        <v>0</v>
      </c>
      <c r="AH10" s="340">
        <v>26</v>
      </c>
      <c r="AI10" s="54">
        <f aca="true" t="shared" si="4" ref="AI10:AI23">AF10*AH10</f>
        <v>62.4</v>
      </c>
      <c r="AR10" s="438"/>
      <c r="AS10" s="55" t="s">
        <v>18</v>
      </c>
      <c r="AT10" s="61">
        <v>20</v>
      </c>
      <c r="AU10" s="51">
        <v>40</v>
      </c>
      <c r="AV10" s="62" t="s">
        <v>21</v>
      </c>
      <c r="AW10" s="53"/>
      <c r="AX10" s="54">
        <f>AU10*AW10</f>
        <v>0</v>
      </c>
    </row>
    <row r="11" spans="1:50" s="46" customFormat="1" ht="18.75" customHeight="1">
      <c r="A11" s="443"/>
      <c r="B11" s="75" t="s">
        <v>167</v>
      </c>
      <c r="C11" s="75"/>
      <c r="D11" s="75"/>
      <c r="E11" s="75"/>
      <c r="F11" s="340"/>
      <c r="G11" s="73">
        <f t="shared" si="0"/>
        <v>0</v>
      </c>
      <c r="H11" s="499"/>
      <c r="I11" s="56" t="s">
        <v>35</v>
      </c>
      <c r="J11" s="56">
        <v>2.5</v>
      </c>
      <c r="K11" s="199" t="s">
        <v>44</v>
      </c>
      <c r="L11" s="66" t="s">
        <v>0</v>
      </c>
      <c r="M11" s="340"/>
      <c r="N11" s="73"/>
      <c r="O11" s="443"/>
      <c r="P11" s="56"/>
      <c r="Q11" s="56"/>
      <c r="R11" s="59"/>
      <c r="S11" s="66"/>
      <c r="T11" s="340"/>
      <c r="U11" s="45">
        <f t="shared" si="3"/>
        <v>0</v>
      </c>
      <c r="V11" s="500"/>
      <c r="W11" s="55" t="s">
        <v>75</v>
      </c>
      <c r="X11" s="55">
        <v>1</v>
      </c>
      <c r="Y11" s="51" t="s">
        <v>44</v>
      </c>
      <c r="Z11" s="52" t="s">
        <v>0</v>
      </c>
      <c r="AA11" s="340"/>
      <c r="AB11" s="54"/>
      <c r="AC11" s="486"/>
      <c r="AD11" s="56" t="s">
        <v>74</v>
      </c>
      <c r="AE11" s="56">
        <v>2</v>
      </c>
      <c r="AF11" s="59">
        <f>ROUND($AF$1*AE11/1000,1)</f>
        <v>0.1</v>
      </c>
      <c r="AG11" s="59" t="s">
        <v>0</v>
      </c>
      <c r="AH11" s="340">
        <v>105</v>
      </c>
      <c r="AI11" s="54">
        <f t="shared" si="4"/>
        <v>10.5</v>
      </c>
      <c r="AR11" s="438"/>
      <c r="AS11" s="55" t="s">
        <v>42</v>
      </c>
      <c r="AT11" s="55">
        <v>10</v>
      </c>
      <c r="AU11" s="51">
        <v>4</v>
      </c>
      <c r="AV11" s="62" t="s">
        <v>14</v>
      </c>
      <c r="AW11" s="53">
        <v>125</v>
      </c>
      <c r="AX11" s="54">
        <f>AU11*AW11</f>
        <v>500</v>
      </c>
    </row>
    <row r="12" spans="1:50" s="46" customFormat="1" ht="18.75" customHeight="1">
      <c r="A12" s="443"/>
      <c r="B12" s="57"/>
      <c r="C12" s="57"/>
      <c r="D12" s="59"/>
      <c r="E12" s="59"/>
      <c r="F12" s="340"/>
      <c r="G12" s="73">
        <f t="shared" si="0"/>
        <v>0</v>
      </c>
      <c r="H12" s="499"/>
      <c r="I12" s="56" t="s">
        <v>91</v>
      </c>
      <c r="J12" s="56">
        <v>6</v>
      </c>
      <c r="K12" s="199">
        <f>ROUND($AF$1*J12/1000,1)</f>
        <v>0.4</v>
      </c>
      <c r="L12" s="66" t="s">
        <v>0</v>
      </c>
      <c r="M12" s="340">
        <v>162</v>
      </c>
      <c r="N12" s="73">
        <f t="shared" si="2"/>
        <v>64.8</v>
      </c>
      <c r="O12" s="443"/>
      <c r="P12" s="210"/>
      <c r="Q12" s="211"/>
      <c r="R12" s="199"/>
      <c r="S12" s="199"/>
      <c r="T12" s="340"/>
      <c r="U12" s="45"/>
      <c r="V12" s="500"/>
      <c r="W12" s="55" t="s">
        <v>1</v>
      </c>
      <c r="X12" s="55">
        <v>30</v>
      </c>
      <c r="Y12" s="51">
        <f t="shared" si="1"/>
        <v>2.2</v>
      </c>
      <c r="Z12" s="52" t="s">
        <v>0</v>
      </c>
      <c r="AA12" s="340">
        <v>41</v>
      </c>
      <c r="AB12" s="54">
        <f>Y12*AA12</f>
        <v>90.2</v>
      </c>
      <c r="AC12" s="486"/>
      <c r="AD12" s="56" t="s">
        <v>20</v>
      </c>
      <c r="AE12" s="56">
        <v>5</v>
      </c>
      <c r="AF12" s="59">
        <f>ROUND($AF$1*AE12/1000,1)</f>
        <v>0.4</v>
      </c>
      <c r="AG12" s="59" t="s">
        <v>0</v>
      </c>
      <c r="AH12" s="340">
        <v>40</v>
      </c>
      <c r="AI12" s="54">
        <f t="shared" si="4"/>
        <v>16</v>
      </c>
      <c r="AR12" s="438"/>
      <c r="AS12" s="55" t="s">
        <v>29</v>
      </c>
      <c r="AT12" s="61">
        <v>1</v>
      </c>
      <c r="AU12" s="51">
        <f>ROUND($AI$1*AT12/1000,1)</f>
        <v>0</v>
      </c>
      <c r="AV12" s="52" t="s">
        <v>0</v>
      </c>
      <c r="AW12" s="53"/>
      <c r="AX12" s="54">
        <f>AU12*AW12</f>
        <v>0</v>
      </c>
    </row>
    <row r="13" spans="1:50" s="46" customFormat="1" ht="18.75" customHeight="1">
      <c r="A13" s="443"/>
      <c r="B13" s="57"/>
      <c r="C13" s="57"/>
      <c r="D13" s="59"/>
      <c r="E13" s="59"/>
      <c r="F13" s="340"/>
      <c r="G13" s="73"/>
      <c r="H13" s="499"/>
      <c r="I13" s="56" t="s">
        <v>75</v>
      </c>
      <c r="J13" s="56">
        <v>0.5</v>
      </c>
      <c r="K13" s="199" t="s">
        <v>44</v>
      </c>
      <c r="L13" s="66" t="s">
        <v>0</v>
      </c>
      <c r="M13" s="340"/>
      <c r="N13" s="73"/>
      <c r="O13" s="443"/>
      <c r="P13" s="354"/>
      <c r="Q13" s="354"/>
      <c r="R13" s="355"/>
      <c r="S13" s="356"/>
      <c r="T13" s="340"/>
      <c r="U13" s="45"/>
      <c r="V13" s="500"/>
      <c r="W13" s="55"/>
      <c r="X13" s="55"/>
      <c r="Y13" s="59"/>
      <c r="Z13" s="66"/>
      <c r="AA13" s="340"/>
      <c r="AB13" s="54"/>
      <c r="AC13" s="486"/>
      <c r="AD13" s="56"/>
      <c r="AE13" s="56"/>
      <c r="AF13" s="59"/>
      <c r="AG13" s="59"/>
      <c r="AH13" s="164"/>
      <c r="AI13" s="54">
        <f t="shared" si="4"/>
        <v>0</v>
      </c>
      <c r="AR13" s="438"/>
      <c r="AS13" s="55" t="s">
        <v>24</v>
      </c>
      <c r="AT13" s="55">
        <v>15</v>
      </c>
      <c r="AU13" s="51">
        <v>0.6</v>
      </c>
      <c r="AV13" s="52" t="s">
        <v>0</v>
      </c>
      <c r="AW13" s="53"/>
      <c r="AX13" s="54">
        <f>AU13*AW13</f>
        <v>0</v>
      </c>
    </row>
    <row r="14" spans="1:50" s="46" customFormat="1" ht="18.75" customHeight="1">
      <c r="A14" s="443"/>
      <c r="B14" s="57"/>
      <c r="C14" s="57"/>
      <c r="D14" s="59"/>
      <c r="E14" s="66"/>
      <c r="F14" s="53"/>
      <c r="G14" s="54"/>
      <c r="H14" s="499"/>
      <c r="I14" s="198"/>
      <c r="J14" s="198"/>
      <c r="K14" s="59"/>
      <c r="L14" s="66"/>
      <c r="M14" s="53"/>
      <c r="N14" s="73">
        <f t="shared" si="2"/>
        <v>0</v>
      </c>
      <c r="O14" s="443"/>
      <c r="P14" s="354"/>
      <c r="Q14" s="354"/>
      <c r="R14" s="355"/>
      <c r="S14" s="356"/>
      <c r="T14" s="53"/>
      <c r="U14" s="45"/>
      <c r="V14" s="500"/>
      <c r="W14" s="55"/>
      <c r="X14" s="55"/>
      <c r="Y14" s="51"/>
      <c r="Z14" s="51"/>
      <c r="AA14" s="53"/>
      <c r="AB14" s="54"/>
      <c r="AC14" s="486"/>
      <c r="AD14" s="56"/>
      <c r="AE14" s="56"/>
      <c r="AF14" s="59"/>
      <c r="AG14" s="59"/>
      <c r="AH14" s="164"/>
      <c r="AI14" s="54">
        <f t="shared" si="4"/>
        <v>0</v>
      </c>
      <c r="AR14" s="438"/>
      <c r="AS14" s="68" t="s">
        <v>34</v>
      </c>
      <c r="AT14" s="69">
        <v>1</v>
      </c>
      <c r="AU14" s="51">
        <v>4</v>
      </c>
      <c r="AV14" s="52" t="s">
        <v>14</v>
      </c>
      <c r="AW14" s="53"/>
      <c r="AX14" s="54"/>
    </row>
    <row r="15" spans="1:50" s="35" customFormat="1" ht="18.75" customHeight="1">
      <c r="A15" s="443"/>
      <c r="B15" s="57"/>
      <c r="C15" s="57"/>
      <c r="D15" s="59"/>
      <c r="E15" s="66"/>
      <c r="F15" s="53"/>
      <c r="G15" s="54"/>
      <c r="H15" s="499"/>
      <c r="I15" s="198"/>
      <c r="J15" s="198"/>
      <c r="K15" s="59"/>
      <c r="L15" s="66"/>
      <c r="M15" s="53"/>
      <c r="N15" s="73">
        <f t="shared" si="2"/>
        <v>0</v>
      </c>
      <c r="O15" s="443"/>
      <c r="P15" s="65"/>
      <c r="Q15" s="65"/>
      <c r="R15" s="355"/>
      <c r="S15" s="356"/>
      <c r="T15" s="53"/>
      <c r="U15" s="45">
        <f t="shared" si="3"/>
        <v>0</v>
      </c>
      <c r="V15" s="500"/>
      <c r="W15" s="55"/>
      <c r="X15" s="55"/>
      <c r="Y15" s="59"/>
      <c r="Z15" s="66"/>
      <c r="AA15" s="53"/>
      <c r="AB15" s="54">
        <f>Y12*AA15</f>
        <v>0</v>
      </c>
      <c r="AC15" s="486"/>
      <c r="AD15" s="56"/>
      <c r="AE15" s="56"/>
      <c r="AF15" s="59"/>
      <c r="AG15" s="66"/>
      <c r="AH15" s="53"/>
      <c r="AI15" s="54">
        <f t="shared" si="4"/>
        <v>0</v>
      </c>
      <c r="AR15" s="438"/>
      <c r="AS15" s="67"/>
      <c r="AT15" s="67"/>
      <c r="AU15" s="63"/>
      <c r="AV15" s="64"/>
      <c r="AW15" s="53"/>
      <c r="AX15" s="54"/>
    </row>
    <row r="16" spans="1:50" s="46" customFormat="1" ht="18.75" customHeight="1">
      <c r="A16" s="490" t="s">
        <v>31</v>
      </c>
      <c r="B16" s="490"/>
      <c r="C16" s="490"/>
      <c r="D16" s="490"/>
      <c r="E16" s="490"/>
      <c r="F16" s="47"/>
      <c r="G16" s="48"/>
      <c r="H16" s="431" t="s">
        <v>31</v>
      </c>
      <c r="I16" s="431"/>
      <c r="J16" s="431"/>
      <c r="K16" s="431"/>
      <c r="L16" s="431"/>
      <c r="M16" s="47"/>
      <c r="N16" s="73">
        <f t="shared" si="2"/>
        <v>0</v>
      </c>
      <c r="O16" s="431" t="s">
        <v>31</v>
      </c>
      <c r="P16" s="431"/>
      <c r="Q16" s="431"/>
      <c r="R16" s="431"/>
      <c r="S16" s="431"/>
      <c r="T16" s="47"/>
      <c r="U16" s="49"/>
      <c r="V16" s="431" t="s">
        <v>31</v>
      </c>
      <c r="W16" s="431"/>
      <c r="X16" s="431"/>
      <c r="Y16" s="431"/>
      <c r="Z16" s="431"/>
      <c r="AA16" s="47"/>
      <c r="AB16" s="49"/>
      <c r="AC16" s="431" t="s">
        <v>31</v>
      </c>
      <c r="AD16" s="431"/>
      <c r="AE16" s="431"/>
      <c r="AF16" s="431"/>
      <c r="AG16" s="431"/>
      <c r="AH16" s="47"/>
      <c r="AI16" s="54">
        <f t="shared" si="4"/>
        <v>0</v>
      </c>
      <c r="AR16" s="438"/>
      <c r="AS16" s="67"/>
      <c r="AT16" s="67"/>
      <c r="AU16" s="63"/>
      <c r="AV16" s="64"/>
      <c r="AW16" s="53"/>
      <c r="AX16" s="54"/>
    </row>
    <row r="17" spans="1:50" s="46" customFormat="1" ht="18.75" customHeight="1">
      <c r="A17" s="442" t="s">
        <v>203</v>
      </c>
      <c r="B17" s="57" t="s">
        <v>196</v>
      </c>
      <c r="C17" s="57">
        <v>4</v>
      </c>
      <c r="D17" s="59">
        <f>ROUND($AF$1*C17/12,0)</f>
        <v>24</v>
      </c>
      <c r="E17" s="66" t="s">
        <v>197</v>
      </c>
      <c r="F17" s="53">
        <v>38</v>
      </c>
      <c r="G17" s="54">
        <f>D17*F17</f>
        <v>912</v>
      </c>
      <c r="H17" s="492" t="s">
        <v>162</v>
      </c>
      <c r="I17" s="212" t="s">
        <v>40</v>
      </c>
      <c r="J17" s="212">
        <v>1</v>
      </c>
      <c r="K17" s="199">
        <f>ROUND($AF$1*J17,0)</f>
        <v>72</v>
      </c>
      <c r="L17" s="203" t="s">
        <v>80</v>
      </c>
      <c r="M17" s="53">
        <v>18.5</v>
      </c>
      <c r="N17" s="73">
        <f t="shared" si="2"/>
        <v>1332</v>
      </c>
      <c r="O17" s="437" t="s">
        <v>205</v>
      </c>
      <c r="P17" s="128" t="s">
        <v>207</v>
      </c>
      <c r="Q17" s="128">
        <v>15</v>
      </c>
      <c r="R17" s="51" t="s">
        <v>44</v>
      </c>
      <c r="S17" s="52" t="s">
        <v>0</v>
      </c>
      <c r="T17" s="53"/>
      <c r="U17" s="54"/>
      <c r="V17" s="495" t="s">
        <v>79</v>
      </c>
      <c r="W17" s="350" t="s">
        <v>168</v>
      </c>
      <c r="X17" s="339">
        <v>128</v>
      </c>
      <c r="Y17" s="351" t="s">
        <v>44</v>
      </c>
      <c r="Z17" s="72" t="s">
        <v>26</v>
      </c>
      <c r="AA17" s="53"/>
      <c r="AB17" s="54"/>
      <c r="AC17" s="437" t="s">
        <v>78</v>
      </c>
      <c r="AD17" s="69" t="s">
        <v>13</v>
      </c>
      <c r="AE17" s="70">
        <v>41</v>
      </c>
      <c r="AF17" s="51">
        <f>ROUND($AF$1*AE17/1000,1)</f>
        <v>3</v>
      </c>
      <c r="AG17" s="52" t="s">
        <v>0</v>
      </c>
      <c r="AH17" s="53"/>
      <c r="AI17" s="54">
        <f t="shared" si="4"/>
        <v>0</v>
      </c>
      <c r="AR17" s="438"/>
      <c r="AS17" s="61"/>
      <c r="AT17" s="61"/>
      <c r="AU17" s="63"/>
      <c r="AV17" s="64"/>
      <c r="AW17" s="53"/>
      <c r="AX17" s="54">
        <f>AU17*AW17</f>
        <v>0</v>
      </c>
    </row>
    <row r="18" spans="1:48" s="46" customFormat="1" ht="18.75" customHeight="1">
      <c r="A18" s="443"/>
      <c r="B18" s="57" t="s">
        <v>198</v>
      </c>
      <c r="C18" s="57">
        <v>30</v>
      </c>
      <c r="D18" s="59">
        <f>ROUND($AF$1*C18/1000,1)</f>
        <v>2.2</v>
      </c>
      <c r="E18" s="66" t="s">
        <v>0</v>
      </c>
      <c r="F18" s="53">
        <v>35</v>
      </c>
      <c r="G18" s="54">
        <f>D18*F18</f>
        <v>77</v>
      </c>
      <c r="H18" s="492"/>
      <c r="I18" s="207"/>
      <c r="J18" s="219"/>
      <c r="K18" s="199"/>
      <c r="L18" s="203"/>
      <c r="M18" s="53"/>
      <c r="N18" s="73">
        <f t="shared" si="2"/>
        <v>0</v>
      </c>
      <c r="O18" s="438"/>
      <c r="P18" s="128" t="s">
        <v>231</v>
      </c>
      <c r="Q18" s="128">
        <v>5.5</v>
      </c>
      <c r="R18" s="51" t="s">
        <v>44</v>
      </c>
      <c r="S18" s="52" t="s">
        <v>0</v>
      </c>
      <c r="T18" s="53"/>
      <c r="U18" s="54"/>
      <c r="V18" s="496"/>
      <c r="W18" s="352" t="s">
        <v>204</v>
      </c>
      <c r="X18" s="122"/>
      <c r="Y18" s="59"/>
      <c r="Z18" s="66"/>
      <c r="AA18" s="53"/>
      <c r="AB18" s="54">
        <f>Y18*AA18</f>
        <v>0</v>
      </c>
      <c r="AC18" s="438"/>
      <c r="AD18" s="69" t="s">
        <v>23</v>
      </c>
      <c r="AE18" s="70">
        <v>41</v>
      </c>
      <c r="AF18" s="51">
        <f>ROUND($AF$1*AE18/1000,1)</f>
        <v>3</v>
      </c>
      <c r="AG18" s="52" t="s">
        <v>0</v>
      </c>
      <c r="AH18" s="53"/>
      <c r="AI18" s="54">
        <f t="shared" si="4"/>
        <v>0</v>
      </c>
      <c r="AR18" s="489"/>
      <c r="AS18" s="61"/>
      <c r="AT18" s="61"/>
      <c r="AU18" s="63"/>
      <c r="AV18" s="64"/>
    </row>
    <row r="19" spans="1:50" s="46" customFormat="1" ht="18.75" customHeight="1">
      <c r="A19" s="443"/>
      <c r="B19" s="57" t="s">
        <v>199</v>
      </c>
      <c r="C19" s="57">
        <v>1</v>
      </c>
      <c r="D19" s="59" t="s">
        <v>44</v>
      </c>
      <c r="E19" s="66" t="s">
        <v>200</v>
      </c>
      <c r="F19" s="53"/>
      <c r="G19" s="54"/>
      <c r="H19" s="492"/>
      <c r="I19" s="219"/>
      <c r="J19" s="219"/>
      <c r="K19" s="199"/>
      <c r="L19" s="203"/>
      <c r="M19" s="53"/>
      <c r="N19" s="73">
        <f t="shared" si="2"/>
        <v>0</v>
      </c>
      <c r="O19" s="438"/>
      <c r="P19" s="350" t="s">
        <v>168</v>
      </c>
      <c r="Q19" s="339">
        <v>90</v>
      </c>
      <c r="R19" s="351" t="s">
        <v>44</v>
      </c>
      <c r="S19" s="72" t="s">
        <v>26</v>
      </c>
      <c r="T19" s="53"/>
      <c r="U19" s="54"/>
      <c r="V19" s="496"/>
      <c r="W19" s="50" t="s">
        <v>188</v>
      </c>
      <c r="X19" s="69"/>
      <c r="Y19" s="51">
        <v>2</v>
      </c>
      <c r="Z19" s="52" t="s">
        <v>16</v>
      </c>
      <c r="AA19" s="53"/>
      <c r="AB19" s="54">
        <f>Y19*AA19</f>
        <v>0</v>
      </c>
      <c r="AC19" s="438"/>
      <c r="AD19" s="68" t="s">
        <v>81</v>
      </c>
      <c r="AE19" s="69">
        <v>41</v>
      </c>
      <c r="AF19" s="51">
        <f>ROUND($AF$1*AE19/1000,1)</f>
        <v>3</v>
      </c>
      <c r="AG19" s="52" t="s">
        <v>0</v>
      </c>
      <c r="AH19" s="53"/>
      <c r="AI19" s="54">
        <f t="shared" si="4"/>
        <v>0</v>
      </c>
      <c r="AR19" s="487" t="s">
        <v>83</v>
      </c>
      <c r="AS19" s="69" t="s">
        <v>84</v>
      </c>
      <c r="AT19" s="69">
        <v>3.5</v>
      </c>
      <c r="AU19" s="51" t="s">
        <v>44</v>
      </c>
      <c r="AV19" s="52" t="s">
        <v>0</v>
      </c>
      <c r="AW19" s="53"/>
      <c r="AX19" s="54" t="e">
        <f>AU19*AW19</f>
        <v>#VALUE!</v>
      </c>
    </row>
    <row r="20" spans="1:50" s="46" customFormat="1" ht="18.75" customHeight="1">
      <c r="A20" s="443"/>
      <c r="B20" s="56" t="s">
        <v>201</v>
      </c>
      <c r="C20" s="57">
        <v>10</v>
      </c>
      <c r="D20" s="59">
        <f>ROUND($AF$1*C20/1000,1)</f>
        <v>0.7</v>
      </c>
      <c r="E20" s="66" t="s">
        <v>0</v>
      </c>
      <c r="F20" s="53">
        <v>80</v>
      </c>
      <c r="G20" s="54">
        <f>D20*F20</f>
        <v>56</v>
      </c>
      <c r="H20" s="492"/>
      <c r="I20" s="219" t="s">
        <v>22</v>
      </c>
      <c r="J20" s="212">
        <v>60</v>
      </c>
      <c r="K20" s="199">
        <f>ROUND($AF$1*J20/1000,1)</f>
        <v>4.3</v>
      </c>
      <c r="L20" s="199" t="s">
        <v>0</v>
      </c>
      <c r="M20" s="340"/>
      <c r="N20" s="73">
        <f t="shared" si="2"/>
        <v>0</v>
      </c>
      <c r="O20" s="438"/>
      <c r="P20" s="482" t="s">
        <v>208</v>
      </c>
      <c r="Q20" s="483"/>
      <c r="R20" s="483"/>
      <c r="S20" s="484"/>
      <c r="T20" s="53"/>
      <c r="U20" s="54">
        <f>R20*T20</f>
        <v>0</v>
      </c>
      <c r="V20" s="496"/>
      <c r="W20" s="69" t="s">
        <v>189</v>
      </c>
      <c r="X20" s="69"/>
      <c r="Y20" s="51"/>
      <c r="Z20" s="51"/>
      <c r="AA20" s="340"/>
      <c r="AB20" s="73"/>
      <c r="AC20" s="438"/>
      <c r="AD20" s="55"/>
      <c r="AE20" s="55"/>
      <c r="AF20" s="59"/>
      <c r="AG20" s="66"/>
      <c r="AH20" s="53"/>
      <c r="AI20" s="54">
        <f t="shared" si="4"/>
        <v>0</v>
      </c>
      <c r="AR20" s="488"/>
      <c r="AS20" s="69" t="s">
        <v>85</v>
      </c>
      <c r="AT20" s="69">
        <v>3.5</v>
      </c>
      <c r="AU20" s="51" t="s">
        <v>44</v>
      </c>
      <c r="AV20" s="52" t="s">
        <v>0</v>
      </c>
      <c r="AW20" s="53"/>
      <c r="AX20" s="54" t="e">
        <f>AU20*AW20</f>
        <v>#VALUE!</v>
      </c>
    </row>
    <row r="21" spans="1:50" s="46" customFormat="1" ht="18.75" customHeight="1">
      <c r="A21" s="443"/>
      <c r="B21" s="57" t="s">
        <v>202</v>
      </c>
      <c r="C21" s="56">
        <v>0.2</v>
      </c>
      <c r="D21" s="59">
        <f>ROUND($AF$1*C21/5,0)</f>
        <v>3</v>
      </c>
      <c r="E21" s="66" t="s">
        <v>200</v>
      </c>
      <c r="F21" s="53">
        <v>14</v>
      </c>
      <c r="G21" s="54">
        <f>D21*F21</f>
        <v>42</v>
      </c>
      <c r="H21" s="492"/>
      <c r="I21" s="219"/>
      <c r="J21" s="219"/>
      <c r="K21" s="199"/>
      <c r="L21" s="203"/>
      <c r="M21" s="53"/>
      <c r="N21" s="54"/>
      <c r="O21" s="438"/>
      <c r="P21" s="55" t="s">
        <v>36</v>
      </c>
      <c r="Q21" s="55">
        <v>40</v>
      </c>
      <c r="R21" s="351" t="s">
        <v>44</v>
      </c>
      <c r="S21" s="72" t="s">
        <v>26</v>
      </c>
      <c r="T21" s="53"/>
      <c r="U21" s="54"/>
      <c r="V21" s="496"/>
      <c r="W21" s="60" t="s">
        <v>126</v>
      </c>
      <c r="X21" s="71">
        <v>0.5</v>
      </c>
      <c r="Y21" s="71">
        <v>30</v>
      </c>
      <c r="Z21" s="71" t="s">
        <v>41</v>
      </c>
      <c r="AA21" s="340"/>
      <c r="AB21" s="74">
        <f>Y21*AA21</f>
        <v>0</v>
      </c>
      <c r="AC21" s="438"/>
      <c r="AD21" s="350" t="s">
        <v>168</v>
      </c>
      <c r="AE21" s="339">
        <v>128</v>
      </c>
      <c r="AF21" s="351" t="s">
        <v>44</v>
      </c>
      <c r="AG21" s="72" t="s">
        <v>26</v>
      </c>
      <c r="AH21" s="53"/>
      <c r="AI21" s="54"/>
      <c r="AR21" s="488"/>
      <c r="AS21" s="69" t="s">
        <v>88</v>
      </c>
      <c r="AT21" s="69">
        <v>7</v>
      </c>
      <c r="AU21" s="51">
        <v>0.2</v>
      </c>
      <c r="AV21" s="52" t="s">
        <v>0</v>
      </c>
      <c r="AW21" s="53">
        <v>48</v>
      </c>
      <c r="AX21" s="54">
        <f>AU21*AW21</f>
        <v>9.600000000000001</v>
      </c>
    </row>
    <row r="22" spans="1:50" s="46" customFormat="1" ht="18.75" customHeight="1">
      <c r="A22" s="443"/>
      <c r="B22" s="56" t="s">
        <v>242</v>
      </c>
      <c r="C22" s="56">
        <v>0.2</v>
      </c>
      <c r="D22" s="59">
        <v>0.6</v>
      </c>
      <c r="E22" s="120" t="s">
        <v>2</v>
      </c>
      <c r="F22" s="340">
        <v>102</v>
      </c>
      <c r="G22" s="54">
        <f>D22*F22</f>
        <v>61.199999999999996</v>
      </c>
      <c r="H22" s="492"/>
      <c r="I22" s="479"/>
      <c r="J22" s="480"/>
      <c r="K22" s="480"/>
      <c r="L22" s="481"/>
      <c r="M22" s="340"/>
      <c r="N22" s="54"/>
      <c r="O22" s="438"/>
      <c r="P22" s="350"/>
      <c r="Q22" s="339"/>
      <c r="R22" s="351"/>
      <c r="S22" s="72"/>
      <c r="T22" s="340"/>
      <c r="U22" s="54"/>
      <c r="V22" s="496"/>
      <c r="W22" s="350"/>
      <c r="X22" s="339"/>
      <c r="Y22" s="351"/>
      <c r="Z22" s="71"/>
      <c r="AA22" s="340"/>
      <c r="AB22" s="370"/>
      <c r="AC22" s="438"/>
      <c r="AD22" s="352" t="s">
        <v>204</v>
      </c>
      <c r="AE22" s="122"/>
      <c r="AF22" s="59"/>
      <c r="AG22" s="66"/>
      <c r="AH22" s="340"/>
      <c r="AI22" s="54">
        <f t="shared" si="4"/>
        <v>0</v>
      </c>
      <c r="AR22" s="488"/>
      <c r="AS22" s="69" t="s">
        <v>90</v>
      </c>
      <c r="AT22" s="69">
        <v>3.5</v>
      </c>
      <c r="AU22" s="51" t="s">
        <v>44</v>
      </c>
      <c r="AV22" s="52" t="s">
        <v>0</v>
      </c>
      <c r="AW22" s="53"/>
      <c r="AX22" s="54" t="e">
        <f>AU22*AW22</f>
        <v>#VALUE!</v>
      </c>
    </row>
    <row r="23" spans="1:50" s="46" customFormat="1" ht="18.75" customHeight="1">
      <c r="A23" s="443"/>
      <c r="B23" s="56"/>
      <c r="C23" s="56"/>
      <c r="D23" s="59"/>
      <c r="E23" s="66"/>
      <c r="F23" s="53"/>
      <c r="G23" s="54"/>
      <c r="H23" s="492"/>
      <c r="I23" s="212"/>
      <c r="J23" s="212"/>
      <c r="K23" s="199"/>
      <c r="L23" s="203"/>
      <c r="M23" s="53"/>
      <c r="N23" s="54"/>
      <c r="O23" s="438"/>
      <c r="P23" s="352"/>
      <c r="Q23" s="122"/>
      <c r="R23" s="59"/>
      <c r="S23" s="66"/>
      <c r="T23" s="53"/>
      <c r="U23" s="54"/>
      <c r="V23" s="496"/>
      <c r="W23" s="352"/>
      <c r="X23" s="122"/>
      <c r="Y23" s="59"/>
      <c r="Z23" s="59"/>
      <c r="AA23" s="340"/>
      <c r="AB23" s="73"/>
      <c r="AC23" s="438"/>
      <c r="AD23" s="55"/>
      <c r="AE23" s="55"/>
      <c r="AF23" s="59"/>
      <c r="AG23" s="66"/>
      <c r="AH23" s="53"/>
      <c r="AI23" s="54">
        <f t="shared" si="4"/>
        <v>0</v>
      </c>
      <c r="AR23" s="488"/>
      <c r="AS23" s="69" t="s">
        <v>92</v>
      </c>
      <c r="AT23" s="69">
        <v>3.5</v>
      </c>
      <c r="AU23" s="51" t="s">
        <v>44</v>
      </c>
      <c r="AV23" s="52" t="s">
        <v>0</v>
      </c>
      <c r="AW23" s="53"/>
      <c r="AX23" s="54"/>
    </row>
    <row r="24" spans="1:50" s="46" customFormat="1" ht="18.75" customHeight="1" thickBot="1">
      <c r="A24" s="491"/>
      <c r="B24" s="349"/>
      <c r="C24" s="349"/>
      <c r="D24" s="77"/>
      <c r="E24" s="78"/>
      <c r="F24" s="79"/>
      <c r="G24" s="80">
        <f>D24*F24</f>
        <v>0</v>
      </c>
      <c r="H24" s="493"/>
      <c r="I24" s="361"/>
      <c r="J24" s="361"/>
      <c r="K24" s="362"/>
      <c r="L24" s="363"/>
      <c r="M24" s="79"/>
      <c r="N24" s="80"/>
      <c r="O24" s="494"/>
      <c r="P24" s="76"/>
      <c r="Q24" s="76"/>
      <c r="R24" s="77"/>
      <c r="S24" s="78"/>
      <c r="T24" s="79"/>
      <c r="U24" s="80">
        <f>R24*T24</f>
        <v>0</v>
      </c>
      <c r="V24" s="497"/>
      <c r="W24" s="76"/>
      <c r="X24" s="76"/>
      <c r="Y24" s="81"/>
      <c r="Z24" s="81"/>
      <c r="AA24" s="343"/>
      <c r="AB24" s="371"/>
      <c r="AC24" s="494"/>
      <c r="AD24" s="76"/>
      <c r="AE24" s="76"/>
      <c r="AF24" s="77"/>
      <c r="AG24" s="78"/>
      <c r="AH24" s="79"/>
      <c r="AI24" s="364">
        <f>AF24*AH24</f>
        <v>0</v>
      </c>
      <c r="AR24" s="488"/>
      <c r="AS24" s="55" t="s">
        <v>36</v>
      </c>
      <c r="AT24" s="55">
        <v>40</v>
      </c>
      <c r="AU24" s="51">
        <v>1</v>
      </c>
      <c r="AV24" s="52" t="s">
        <v>15</v>
      </c>
      <c r="AW24" s="53">
        <v>40</v>
      </c>
      <c r="AX24" s="54"/>
    </row>
    <row r="25" spans="1:44" s="35" customFormat="1" ht="18.75" customHeight="1">
      <c r="A25" s="404" t="s">
        <v>93</v>
      </c>
      <c r="B25" s="82" t="s">
        <v>94</v>
      </c>
      <c r="C25" s="407">
        <v>2.5</v>
      </c>
      <c r="D25" s="407"/>
      <c r="E25" s="408"/>
      <c r="F25" s="409">
        <f>SUM(G6:G24)</f>
        <v>2271.2</v>
      </c>
      <c r="G25" s="409"/>
      <c r="H25" s="411" t="s">
        <v>93</v>
      </c>
      <c r="I25" s="82" t="s">
        <v>94</v>
      </c>
      <c r="J25" s="407">
        <v>2</v>
      </c>
      <c r="K25" s="407"/>
      <c r="L25" s="408"/>
      <c r="M25" s="409">
        <f>SUM(N6:N24)</f>
        <v>1911.8</v>
      </c>
      <c r="N25" s="409"/>
      <c r="O25" s="411" t="s">
        <v>93</v>
      </c>
      <c r="P25" s="82" t="s">
        <v>94</v>
      </c>
      <c r="Q25" s="407">
        <v>2</v>
      </c>
      <c r="R25" s="407"/>
      <c r="S25" s="408"/>
      <c r="T25" s="409">
        <f>SUM(U6:U24)</f>
        <v>674.4</v>
      </c>
      <c r="U25" s="409"/>
      <c r="V25" s="421" t="s">
        <v>93</v>
      </c>
      <c r="W25" s="82" t="s">
        <v>94</v>
      </c>
      <c r="X25" s="407">
        <v>2</v>
      </c>
      <c r="Y25" s="407"/>
      <c r="Z25" s="408"/>
      <c r="AA25" s="409">
        <f>SUM(AB6:AB24)</f>
        <v>1004.2</v>
      </c>
      <c r="AB25" s="409"/>
      <c r="AC25" s="421" t="s">
        <v>93</v>
      </c>
      <c r="AD25" s="82" t="s">
        <v>94</v>
      </c>
      <c r="AE25" s="407">
        <v>2</v>
      </c>
      <c r="AF25" s="407"/>
      <c r="AG25" s="425"/>
      <c r="AH25" s="409">
        <f>SUM(AI6:AI24)</f>
        <v>613.9</v>
      </c>
      <c r="AI25" s="409"/>
      <c r="AJ25" s="83">
        <f>(C25+J25+Q25+X25+AE25)/5</f>
        <v>2.1</v>
      </c>
      <c r="AR25" s="488"/>
    </row>
    <row r="26" spans="1:44" s="35" customFormat="1" ht="18.75" customHeight="1">
      <c r="A26" s="405"/>
      <c r="B26" s="84" t="s">
        <v>95</v>
      </c>
      <c r="C26" s="414">
        <v>0.8</v>
      </c>
      <c r="D26" s="414"/>
      <c r="E26" s="415"/>
      <c r="F26" s="85"/>
      <c r="G26" s="86"/>
      <c r="H26" s="412"/>
      <c r="I26" s="84" t="s">
        <v>95</v>
      </c>
      <c r="J26" s="414">
        <v>0.5</v>
      </c>
      <c r="K26" s="414"/>
      <c r="L26" s="415"/>
      <c r="M26" s="87"/>
      <c r="N26" s="86"/>
      <c r="O26" s="412"/>
      <c r="P26" s="84" t="s">
        <v>95</v>
      </c>
      <c r="Q26" s="414">
        <v>0.6</v>
      </c>
      <c r="R26" s="414"/>
      <c r="S26" s="415"/>
      <c r="T26" s="87"/>
      <c r="U26" s="88"/>
      <c r="V26" s="422"/>
      <c r="W26" s="84" t="s">
        <v>95</v>
      </c>
      <c r="X26" s="414">
        <v>0.5</v>
      </c>
      <c r="Y26" s="414"/>
      <c r="Z26" s="415"/>
      <c r="AA26" s="89"/>
      <c r="AB26" s="86"/>
      <c r="AC26" s="422"/>
      <c r="AD26" s="84" t="s">
        <v>95</v>
      </c>
      <c r="AE26" s="414">
        <v>0.9</v>
      </c>
      <c r="AF26" s="414"/>
      <c r="AG26" s="420"/>
      <c r="AH26" s="90"/>
      <c r="AI26" s="91"/>
      <c r="AJ26" s="83">
        <f aca="true" t="shared" si="5" ref="AJ26:AJ31">(C26+J26+Q26+X26+AE26)/5</f>
        <v>0.6599999999999999</v>
      </c>
      <c r="AR26" s="488"/>
    </row>
    <row r="27" spans="1:44" s="35" customFormat="1" ht="18.75" customHeight="1">
      <c r="A27" s="405"/>
      <c r="B27" s="92" t="s">
        <v>96</v>
      </c>
      <c r="C27" s="414">
        <v>0.4</v>
      </c>
      <c r="D27" s="414"/>
      <c r="E27" s="415"/>
      <c r="F27" s="85"/>
      <c r="G27" s="86"/>
      <c r="H27" s="412"/>
      <c r="I27" s="92" t="s">
        <v>96</v>
      </c>
      <c r="J27" s="414">
        <v>0.6</v>
      </c>
      <c r="K27" s="414"/>
      <c r="L27" s="415"/>
      <c r="M27" s="87"/>
      <c r="N27" s="86"/>
      <c r="O27" s="412"/>
      <c r="P27" s="92" t="s">
        <v>96</v>
      </c>
      <c r="Q27" s="414">
        <v>0.5</v>
      </c>
      <c r="R27" s="414"/>
      <c r="S27" s="415"/>
      <c r="T27" s="87"/>
      <c r="U27" s="88"/>
      <c r="V27" s="422"/>
      <c r="W27" s="92" t="s">
        <v>96</v>
      </c>
      <c r="X27" s="414">
        <v>0.5</v>
      </c>
      <c r="Y27" s="414"/>
      <c r="Z27" s="415"/>
      <c r="AA27" s="89"/>
      <c r="AB27" s="86"/>
      <c r="AC27" s="422"/>
      <c r="AD27" s="92" t="s">
        <v>96</v>
      </c>
      <c r="AE27" s="414">
        <v>0.2</v>
      </c>
      <c r="AF27" s="414"/>
      <c r="AG27" s="420"/>
      <c r="AH27" s="90"/>
      <c r="AI27" s="91"/>
      <c r="AJ27" s="83">
        <f t="shared" si="5"/>
        <v>0.44000000000000006</v>
      </c>
      <c r="AR27" s="93"/>
    </row>
    <row r="28" spans="1:44" s="35" customFormat="1" ht="18.75" customHeight="1">
      <c r="A28" s="405"/>
      <c r="B28" s="94" t="s">
        <v>97</v>
      </c>
      <c r="C28" s="414">
        <v>0.5</v>
      </c>
      <c r="D28" s="414"/>
      <c r="E28" s="415"/>
      <c r="F28" s="85"/>
      <c r="G28" s="86"/>
      <c r="H28" s="412"/>
      <c r="I28" s="94" t="s">
        <v>97</v>
      </c>
      <c r="J28" s="414">
        <v>0.5</v>
      </c>
      <c r="K28" s="414"/>
      <c r="L28" s="415"/>
      <c r="M28" s="87"/>
      <c r="N28" s="86"/>
      <c r="O28" s="412"/>
      <c r="P28" s="94" t="s">
        <v>97</v>
      </c>
      <c r="Q28" s="414">
        <v>0.5</v>
      </c>
      <c r="R28" s="414"/>
      <c r="S28" s="415"/>
      <c r="T28" s="87"/>
      <c r="U28" s="88"/>
      <c r="V28" s="422"/>
      <c r="W28" s="94" t="s">
        <v>98</v>
      </c>
      <c r="X28" s="414">
        <v>0.5</v>
      </c>
      <c r="Y28" s="414"/>
      <c r="Z28" s="415"/>
      <c r="AA28" s="89"/>
      <c r="AB28" s="86"/>
      <c r="AC28" s="422"/>
      <c r="AD28" s="94" t="s">
        <v>98</v>
      </c>
      <c r="AE28" s="414">
        <v>0.5</v>
      </c>
      <c r="AF28" s="414"/>
      <c r="AG28" s="420"/>
      <c r="AH28" s="90"/>
      <c r="AI28" s="91"/>
      <c r="AJ28" s="83">
        <f t="shared" si="5"/>
        <v>0.5</v>
      </c>
      <c r="AR28" s="93"/>
    </row>
    <row r="29" spans="1:44" s="35" customFormat="1" ht="18.75" customHeight="1">
      <c r="A29" s="405"/>
      <c r="B29" s="84" t="s">
        <v>99</v>
      </c>
      <c r="C29" s="414">
        <v>0</v>
      </c>
      <c r="D29" s="414"/>
      <c r="E29" s="415"/>
      <c r="F29" s="85"/>
      <c r="G29" s="86"/>
      <c r="H29" s="412"/>
      <c r="I29" s="84" t="s">
        <v>99</v>
      </c>
      <c r="J29" s="414">
        <v>0.5</v>
      </c>
      <c r="K29" s="414"/>
      <c r="L29" s="415"/>
      <c r="M29" s="87"/>
      <c r="N29" s="86"/>
      <c r="O29" s="412"/>
      <c r="P29" s="84" t="s">
        <v>99</v>
      </c>
      <c r="Q29" s="414">
        <v>1</v>
      </c>
      <c r="R29" s="414"/>
      <c r="S29" s="415"/>
      <c r="T29" s="87"/>
      <c r="U29" s="88"/>
      <c r="V29" s="422"/>
      <c r="W29" s="84" t="s">
        <v>99</v>
      </c>
      <c r="X29" s="414">
        <v>1</v>
      </c>
      <c r="Y29" s="414"/>
      <c r="Z29" s="415"/>
      <c r="AA29" s="89"/>
      <c r="AB29" s="86"/>
      <c r="AC29" s="422"/>
      <c r="AD29" s="84" t="s">
        <v>99</v>
      </c>
      <c r="AE29" s="414">
        <v>1</v>
      </c>
      <c r="AF29" s="414"/>
      <c r="AG29" s="420"/>
      <c r="AH29" s="90"/>
      <c r="AI29" s="91"/>
      <c r="AJ29" s="83">
        <f t="shared" si="5"/>
        <v>0.7</v>
      </c>
      <c r="AR29" s="93"/>
    </row>
    <row r="30" spans="1:44" s="35" customFormat="1" ht="18.75" customHeight="1">
      <c r="A30" s="405"/>
      <c r="B30" s="84" t="s">
        <v>100</v>
      </c>
      <c r="C30" s="414">
        <v>0.4</v>
      </c>
      <c r="D30" s="414"/>
      <c r="E30" s="415"/>
      <c r="F30" s="85"/>
      <c r="G30" s="86"/>
      <c r="H30" s="412"/>
      <c r="I30" s="84" t="s">
        <v>100</v>
      </c>
      <c r="J30" s="414">
        <v>0.5</v>
      </c>
      <c r="K30" s="414"/>
      <c r="L30" s="415"/>
      <c r="M30" s="95"/>
      <c r="N30" s="86"/>
      <c r="O30" s="412"/>
      <c r="P30" s="84" t="s">
        <v>100</v>
      </c>
      <c r="Q30" s="414">
        <v>0.4</v>
      </c>
      <c r="R30" s="414"/>
      <c r="S30" s="415"/>
      <c r="T30" s="87"/>
      <c r="U30" s="88"/>
      <c r="V30" s="422"/>
      <c r="W30" s="84" t="s">
        <v>100</v>
      </c>
      <c r="X30" s="414">
        <v>0.6</v>
      </c>
      <c r="Y30" s="414"/>
      <c r="Z30" s="415"/>
      <c r="AA30" s="89"/>
      <c r="AB30" s="86"/>
      <c r="AC30" s="422"/>
      <c r="AD30" s="84" t="s">
        <v>100</v>
      </c>
      <c r="AE30" s="414">
        <v>0.6</v>
      </c>
      <c r="AF30" s="414"/>
      <c r="AG30" s="420"/>
      <c r="AH30" s="90"/>
      <c r="AI30" s="91"/>
      <c r="AJ30" s="83">
        <f t="shared" si="5"/>
        <v>0.5</v>
      </c>
      <c r="AR30" s="93"/>
    </row>
    <row r="31" spans="1:44" s="35" customFormat="1" ht="18.75" customHeight="1" thickBot="1">
      <c r="A31" s="406"/>
      <c r="B31" s="96" t="s">
        <v>101</v>
      </c>
      <c r="C31" s="400">
        <f>C25*70+C26*75+C27*25+C28*45+C30*120+C29*60</f>
        <v>315.5</v>
      </c>
      <c r="D31" s="400"/>
      <c r="E31" s="401"/>
      <c r="F31" s="97"/>
      <c r="G31" s="98"/>
      <c r="H31" s="413"/>
      <c r="I31" s="96" t="s">
        <v>101</v>
      </c>
      <c r="J31" s="400">
        <f>J25*70+J26*75+J27*25+J28*45+J30*120+J29*60</f>
        <v>305</v>
      </c>
      <c r="K31" s="400"/>
      <c r="L31" s="401"/>
      <c r="M31" s="99"/>
      <c r="N31" s="98"/>
      <c r="O31" s="413"/>
      <c r="P31" s="96" t="s">
        <v>101</v>
      </c>
      <c r="Q31" s="400">
        <f>Q25*70+Q26*75+Q27*25+Q28*45+Q30*120+Q29*60</f>
        <v>328</v>
      </c>
      <c r="R31" s="400"/>
      <c r="S31" s="401"/>
      <c r="T31" s="99"/>
      <c r="U31" s="100"/>
      <c r="V31" s="423"/>
      <c r="W31" s="96" t="s">
        <v>101</v>
      </c>
      <c r="X31" s="400">
        <f>X25*70+X26*75+X27*25+X28*45+X30*120+X29*60</f>
        <v>344.5</v>
      </c>
      <c r="Y31" s="400"/>
      <c r="Z31" s="401"/>
      <c r="AA31" s="101"/>
      <c r="AB31" s="98"/>
      <c r="AC31" s="423"/>
      <c r="AD31" s="96" t="s">
        <v>101</v>
      </c>
      <c r="AE31" s="400">
        <f>AE25*70+AE26*75+AE27*25+AE28*45+AE30*120+AE29*60</f>
        <v>367</v>
      </c>
      <c r="AF31" s="400"/>
      <c r="AG31" s="402"/>
      <c r="AH31" s="102"/>
      <c r="AI31" s="103"/>
      <c r="AJ31" s="83">
        <f t="shared" si="5"/>
        <v>332</v>
      </c>
      <c r="AR31" s="93"/>
    </row>
    <row r="32" spans="1:50" s="46" customFormat="1" ht="18.75" customHeight="1">
      <c r="A32" s="104"/>
      <c r="B32" s="105"/>
      <c r="C32" s="105"/>
      <c r="D32" s="106"/>
      <c r="E32" s="106"/>
      <c r="F32" s="107"/>
      <c r="G32" s="105"/>
      <c r="H32" s="108"/>
      <c r="I32" s="105"/>
      <c r="J32" s="105"/>
      <c r="K32" s="106"/>
      <c r="L32" s="106"/>
      <c r="M32" s="107"/>
      <c r="N32" s="105"/>
      <c r="O32" s="109"/>
      <c r="P32" s="104"/>
      <c r="Q32" s="104"/>
      <c r="R32" s="110"/>
      <c r="S32" s="110"/>
      <c r="T32" s="107"/>
      <c r="U32" s="105"/>
      <c r="V32" s="108"/>
      <c r="W32" s="104"/>
      <c r="X32" s="104"/>
      <c r="Y32" s="110"/>
      <c r="Z32" s="110"/>
      <c r="AA32" s="107"/>
      <c r="AB32" s="105"/>
      <c r="AC32" s="104"/>
      <c r="AD32" s="105"/>
      <c r="AE32" s="105"/>
      <c r="AF32" s="106"/>
      <c r="AG32" s="106"/>
      <c r="AH32" s="107"/>
      <c r="AI32" s="105"/>
      <c r="AR32" s="93"/>
      <c r="AS32" s="55"/>
      <c r="AT32" s="55"/>
      <c r="AU32" s="51"/>
      <c r="AV32" s="52"/>
      <c r="AW32" s="53"/>
      <c r="AX32" s="54"/>
    </row>
    <row r="33" spans="1:61" s="46" customFormat="1" ht="19.5" customHeight="1">
      <c r="A33" s="403" t="s">
        <v>102</v>
      </c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111"/>
      <c r="AJ33" s="112"/>
      <c r="AK33" s="112"/>
      <c r="AL33" s="113"/>
      <c r="AM33" s="113"/>
      <c r="AN33" s="113"/>
      <c r="AO33" s="113"/>
      <c r="AP33" s="113"/>
      <c r="AQ33" s="113"/>
      <c r="AR33" s="93"/>
      <c r="AS33" s="55"/>
      <c r="AT33" s="55"/>
      <c r="AU33" s="59"/>
      <c r="AV33" s="66"/>
      <c r="AW33" s="53"/>
      <c r="AX33" s="54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</row>
    <row r="34" spans="1:61" s="46" customFormat="1" ht="22.5" customHeight="1">
      <c r="A34" s="399" t="s">
        <v>103</v>
      </c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114"/>
      <c r="AJ34" s="115"/>
      <c r="AK34" s="115"/>
      <c r="AL34" s="113"/>
      <c r="AM34" s="113"/>
      <c r="AN34" s="113"/>
      <c r="AO34" s="113"/>
      <c r="AP34" s="113"/>
      <c r="AQ34" s="113"/>
      <c r="AR34" s="93"/>
      <c r="AS34" s="55"/>
      <c r="AT34" s="55"/>
      <c r="AU34" s="59"/>
      <c r="AV34" s="66"/>
      <c r="AW34" s="53"/>
      <c r="AX34" s="54">
        <f>AU34*AW34</f>
        <v>0</v>
      </c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</row>
  </sheetData>
  <sheetProtection selectLockedCells="1" selectUnlockedCells="1"/>
  <mergeCells count="88">
    <mergeCell ref="B2:E2"/>
    <mergeCell ref="H2:H4"/>
    <mergeCell ref="B4:E4"/>
    <mergeCell ref="I4:L4"/>
    <mergeCell ref="I2:L2"/>
    <mergeCell ref="AC2:AC4"/>
    <mergeCell ref="AC5:AG5"/>
    <mergeCell ref="AD2:AG2"/>
    <mergeCell ref="AD4:AG4"/>
    <mergeCell ref="V2:V4"/>
    <mergeCell ref="W2:Z2"/>
    <mergeCell ref="V6:V15"/>
    <mergeCell ref="W4:Z4"/>
    <mergeCell ref="A5:E5"/>
    <mergeCell ref="H5:L5"/>
    <mergeCell ref="O5:S5"/>
    <mergeCell ref="V5:Z5"/>
    <mergeCell ref="O2:O4"/>
    <mergeCell ref="P2:S2"/>
    <mergeCell ref="P4:S4"/>
    <mergeCell ref="A2:A4"/>
    <mergeCell ref="A17:A24"/>
    <mergeCell ref="H17:H24"/>
    <mergeCell ref="O17:O24"/>
    <mergeCell ref="V17:V24"/>
    <mergeCell ref="AC17:AC24"/>
    <mergeCell ref="A1:L1"/>
    <mergeCell ref="P1:AD1"/>
    <mergeCell ref="A6:A15"/>
    <mergeCell ref="H6:H15"/>
    <mergeCell ref="O6:O15"/>
    <mergeCell ref="AR8:AR18"/>
    <mergeCell ref="AA25:AB25"/>
    <mergeCell ref="AE31:AG31"/>
    <mergeCell ref="AE28:AG28"/>
    <mergeCell ref="AE26:AG26"/>
    <mergeCell ref="A16:E16"/>
    <mergeCell ref="H16:L16"/>
    <mergeCell ref="O16:S16"/>
    <mergeCell ref="V16:Z16"/>
    <mergeCell ref="AC16:AG16"/>
    <mergeCell ref="M25:N25"/>
    <mergeCell ref="C26:E26"/>
    <mergeCell ref="J26:L26"/>
    <mergeCell ref="C28:E28"/>
    <mergeCell ref="J28:L28"/>
    <mergeCell ref="AR19:AR26"/>
    <mergeCell ref="AC25:AC31"/>
    <mergeCell ref="AE25:AG25"/>
    <mergeCell ref="AH25:AI25"/>
    <mergeCell ref="X25:Z25"/>
    <mergeCell ref="AE27:AG27"/>
    <mergeCell ref="Q31:S31"/>
    <mergeCell ref="C29:E29"/>
    <mergeCell ref="J29:L29"/>
    <mergeCell ref="AE29:AG29"/>
    <mergeCell ref="A25:A31"/>
    <mergeCell ref="C25:E25"/>
    <mergeCell ref="F25:G25"/>
    <mergeCell ref="H25:H31"/>
    <mergeCell ref="J25:L25"/>
    <mergeCell ref="X28:Z28"/>
    <mergeCell ref="Q29:S29"/>
    <mergeCell ref="X29:Z29"/>
    <mergeCell ref="C27:E27"/>
    <mergeCell ref="J27:L27"/>
    <mergeCell ref="Q27:S27"/>
    <mergeCell ref="X27:Z27"/>
    <mergeCell ref="I22:L22"/>
    <mergeCell ref="P20:S20"/>
    <mergeCell ref="AC6:AC15"/>
    <mergeCell ref="O25:O31"/>
    <mergeCell ref="Q25:S25"/>
    <mergeCell ref="T25:U25"/>
    <mergeCell ref="V25:V31"/>
    <mergeCell ref="Q26:S26"/>
    <mergeCell ref="X26:Z26"/>
    <mergeCell ref="Q28:S28"/>
    <mergeCell ref="A33:AH33"/>
    <mergeCell ref="A34:AH34"/>
    <mergeCell ref="C30:E30"/>
    <mergeCell ref="J30:L30"/>
    <mergeCell ref="Q30:S30"/>
    <mergeCell ref="X30:Z30"/>
    <mergeCell ref="AE30:AG30"/>
    <mergeCell ref="X31:Z31"/>
    <mergeCell ref="C31:E31"/>
    <mergeCell ref="J31:L31"/>
  </mergeCells>
  <printOptions horizontalCentered="1"/>
  <pageMargins left="0" right="0" top="0.1968503937007874" bottom="0" header="0.5118110236220472" footer="0.5118110236220472"/>
  <pageSetup fitToHeight="0" horizontalDpi="600" verticalDpi="600" orientation="landscape" paperSize="9" scale="65" r:id="rId1"/>
  <colBreaks count="1" manualBreakCount="1">
    <brk id="35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4"/>
  <sheetViews>
    <sheetView view="pageBreakPreview" zoomScale="90" zoomScaleNormal="50" zoomScaleSheetLayoutView="90" zoomScalePageLayoutView="0" workbookViewId="0" topLeftCell="A1">
      <selection activeCell="Y17" sqref="Y17"/>
    </sheetView>
  </sheetViews>
  <sheetFormatPr defaultColWidth="6.125" defaultRowHeight="22.5" customHeight="1"/>
  <cols>
    <col min="1" max="1" width="3.625" style="298" customWidth="1"/>
    <col min="2" max="2" width="20.50390625" style="299" bestFit="1" customWidth="1"/>
    <col min="3" max="3" width="6.125" style="299" customWidth="1"/>
    <col min="4" max="5" width="5.375" style="299" customWidth="1"/>
    <col min="6" max="6" width="6.125" style="300" customWidth="1"/>
    <col min="7" max="7" width="6.125" style="301" customWidth="1"/>
    <col min="8" max="8" width="3.625" style="298" customWidth="1"/>
    <col min="9" max="9" width="19.25390625" style="299" customWidth="1"/>
    <col min="10" max="10" width="6.125" style="299" customWidth="1"/>
    <col min="11" max="12" width="5.375" style="299" customWidth="1"/>
    <col min="13" max="13" width="5.50390625" style="300" customWidth="1"/>
    <col min="14" max="14" width="8.50390625" style="301" customWidth="1"/>
    <col min="15" max="15" width="4.125" style="298" customWidth="1"/>
    <col min="16" max="16" width="16.125" style="299" customWidth="1"/>
    <col min="17" max="17" width="6.125" style="299" customWidth="1"/>
    <col min="18" max="19" width="5.375" style="299" customWidth="1"/>
    <col min="20" max="20" width="6.125" style="300" customWidth="1"/>
    <col min="21" max="21" width="6.125" style="301" customWidth="1"/>
    <col min="22" max="22" width="3.625" style="302" customWidth="1"/>
    <col min="23" max="23" width="15.625" style="299" customWidth="1"/>
    <col min="24" max="24" width="6.125" style="299" customWidth="1"/>
    <col min="25" max="26" width="5.375" style="299" customWidth="1"/>
    <col min="27" max="27" width="5.875" style="300" customWidth="1"/>
    <col min="28" max="28" width="6.125" style="301" customWidth="1"/>
    <col min="29" max="29" width="3.625" style="298" customWidth="1"/>
    <col min="30" max="30" width="15.25390625" style="299" customWidth="1"/>
    <col min="31" max="31" width="6.125" style="299" customWidth="1"/>
    <col min="32" max="33" width="5.375" style="299" customWidth="1"/>
    <col min="34" max="34" width="6.125" style="303" customWidth="1"/>
    <col min="35" max="35" width="6.125" style="301" customWidth="1"/>
    <col min="36" max="36" width="7.75390625" style="232" bestFit="1" customWidth="1"/>
    <col min="37" max="37" width="6.25390625" style="232" bestFit="1" customWidth="1"/>
    <col min="38" max="40" width="6.125" style="232" customWidth="1"/>
    <col min="41" max="42" width="6.25390625" style="232" bestFit="1" customWidth="1"/>
    <col min="43" max="43" width="6.125" style="232" customWidth="1"/>
    <col min="44" max="45" width="6.25390625" style="232" bestFit="1" customWidth="1"/>
    <col min="46" max="51" width="6.125" style="232" customWidth="1"/>
    <col min="52" max="52" width="6.25390625" style="232" bestFit="1" customWidth="1"/>
    <col min="53" max="16384" width="6.125" style="232" customWidth="1"/>
  </cols>
  <sheetData>
    <row r="1" spans="1:256" s="22" customFormat="1" ht="30" customHeight="1">
      <c r="A1" s="473" t="str">
        <f>'第二週'!A1</f>
        <v>僑愛國民小學附幼111學年度下學期第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20">
        <f>'[1]第五周'!$O$1</f>
        <v>6</v>
      </c>
      <c r="N1" s="168"/>
      <c r="O1" s="20">
        <f>'第二週'!O1+1</f>
        <v>10</v>
      </c>
      <c r="P1" s="474" t="str">
        <f>'第二週'!P1</f>
        <v>週點心食譜設計表</v>
      </c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523">
        <v>72</v>
      </c>
      <c r="AF1" s="523"/>
      <c r="AG1" s="169"/>
      <c r="AH1" s="169"/>
      <c r="AI1" s="169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  <c r="GV1" s="170"/>
      <c r="GW1" s="170"/>
      <c r="GX1" s="170"/>
      <c r="GY1" s="170"/>
      <c r="GZ1" s="170"/>
      <c r="HA1" s="170"/>
      <c r="HB1" s="170"/>
      <c r="HC1" s="170"/>
      <c r="HD1" s="170"/>
      <c r="HE1" s="170"/>
      <c r="HF1" s="170"/>
      <c r="HG1" s="170"/>
      <c r="HH1" s="170"/>
      <c r="HI1" s="170"/>
      <c r="HJ1" s="170"/>
      <c r="HK1" s="170"/>
      <c r="HL1" s="170"/>
      <c r="HM1" s="170"/>
      <c r="HN1" s="170"/>
      <c r="HO1" s="170"/>
      <c r="HP1" s="170"/>
      <c r="HQ1" s="170"/>
      <c r="HR1" s="170"/>
      <c r="HS1" s="170"/>
      <c r="HT1" s="170"/>
      <c r="HU1" s="170"/>
      <c r="HV1" s="170"/>
      <c r="HW1" s="170"/>
      <c r="HX1" s="170"/>
      <c r="HY1" s="170"/>
      <c r="HZ1" s="170"/>
      <c r="IA1" s="170"/>
      <c r="IB1" s="170"/>
      <c r="IC1" s="170"/>
      <c r="ID1" s="170"/>
      <c r="IE1" s="170"/>
      <c r="IF1" s="170"/>
      <c r="IG1" s="170"/>
      <c r="IH1" s="170"/>
      <c r="II1" s="170"/>
      <c r="IJ1" s="170"/>
      <c r="IK1" s="170"/>
      <c r="IL1" s="170"/>
      <c r="IM1" s="170"/>
      <c r="IN1" s="170"/>
      <c r="IO1" s="170"/>
      <c r="IP1" s="170"/>
      <c r="IQ1" s="170"/>
      <c r="IR1" s="170"/>
      <c r="IS1" s="170"/>
      <c r="IT1" s="170"/>
      <c r="IU1" s="170"/>
      <c r="IV1" s="170"/>
    </row>
    <row r="2" spans="1:256" s="35" customFormat="1" ht="18.75" customHeight="1">
      <c r="A2" s="549" t="s">
        <v>46</v>
      </c>
      <c r="B2" s="554">
        <f>'第二週'!B2+7</f>
        <v>45033</v>
      </c>
      <c r="C2" s="554"/>
      <c r="D2" s="554"/>
      <c r="E2" s="554"/>
      <c r="F2" s="171"/>
      <c r="G2" s="172"/>
      <c r="H2" s="538" t="s">
        <v>46</v>
      </c>
      <c r="I2" s="555">
        <f>B2+1</f>
        <v>45034</v>
      </c>
      <c r="J2" s="555"/>
      <c r="K2" s="555"/>
      <c r="L2" s="555"/>
      <c r="M2" s="173"/>
      <c r="N2" s="174"/>
      <c r="O2" s="538" t="s">
        <v>46</v>
      </c>
      <c r="P2" s="540">
        <f>I2+1</f>
        <v>45035</v>
      </c>
      <c r="Q2" s="540"/>
      <c r="R2" s="540"/>
      <c r="S2" s="540"/>
      <c r="T2" s="175"/>
      <c r="U2" s="176"/>
      <c r="V2" s="538" t="s">
        <v>46</v>
      </c>
      <c r="W2" s="553">
        <f>P2+1</f>
        <v>45036</v>
      </c>
      <c r="X2" s="553"/>
      <c r="Y2" s="553"/>
      <c r="Z2" s="553"/>
      <c r="AA2" s="177"/>
      <c r="AB2" s="178"/>
      <c r="AC2" s="549" t="s">
        <v>46</v>
      </c>
      <c r="AD2" s="545">
        <f>W2+1</f>
        <v>45037</v>
      </c>
      <c r="AE2" s="545"/>
      <c r="AF2" s="545"/>
      <c r="AG2" s="546"/>
      <c r="AH2" s="179"/>
      <c r="AI2" s="180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181"/>
      <c r="GG2" s="181"/>
      <c r="GH2" s="181"/>
      <c r="GI2" s="181"/>
      <c r="GJ2" s="181"/>
      <c r="GK2" s="181"/>
      <c r="GL2" s="181"/>
      <c r="GM2" s="181"/>
      <c r="GN2" s="181"/>
      <c r="GO2" s="181"/>
      <c r="GP2" s="181"/>
      <c r="GQ2" s="181"/>
      <c r="GR2" s="181"/>
      <c r="GS2" s="181"/>
      <c r="GT2" s="181"/>
      <c r="GU2" s="181"/>
      <c r="GV2" s="181"/>
      <c r="GW2" s="181"/>
      <c r="GX2" s="181"/>
      <c r="GY2" s="181"/>
      <c r="GZ2" s="181"/>
      <c r="HA2" s="181"/>
      <c r="HB2" s="181"/>
      <c r="HC2" s="181"/>
      <c r="HD2" s="181"/>
      <c r="HE2" s="181"/>
      <c r="HF2" s="181"/>
      <c r="HG2" s="181"/>
      <c r="HH2" s="181"/>
      <c r="HI2" s="181"/>
      <c r="HJ2" s="181"/>
      <c r="HK2" s="181"/>
      <c r="HL2" s="181"/>
      <c r="HM2" s="181"/>
      <c r="HN2" s="181"/>
      <c r="HO2" s="181"/>
      <c r="HP2" s="181"/>
      <c r="HQ2" s="181"/>
      <c r="HR2" s="181"/>
      <c r="HS2" s="181"/>
      <c r="HT2" s="181"/>
      <c r="HU2" s="181"/>
      <c r="HV2" s="181"/>
      <c r="HW2" s="181"/>
      <c r="HX2" s="181"/>
      <c r="HY2" s="181"/>
      <c r="HZ2" s="181"/>
      <c r="IA2" s="181"/>
      <c r="IB2" s="181"/>
      <c r="IC2" s="181"/>
      <c r="ID2" s="181"/>
      <c r="IE2" s="181"/>
      <c r="IF2" s="181"/>
      <c r="IG2" s="181"/>
      <c r="IH2" s="181"/>
      <c r="II2" s="181"/>
      <c r="IJ2" s="181"/>
      <c r="IK2" s="181"/>
      <c r="IL2" s="181"/>
      <c r="IM2" s="181"/>
      <c r="IN2" s="181"/>
      <c r="IO2" s="181"/>
      <c r="IP2" s="181"/>
      <c r="IQ2" s="181"/>
      <c r="IR2" s="181"/>
      <c r="IS2" s="181"/>
      <c r="IT2" s="181"/>
      <c r="IU2" s="181"/>
      <c r="IV2" s="181"/>
    </row>
    <row r="3" spans="1:256" s="35" customFormat="1" ht="18.75" customHeight="1">
      <c r="A3" s="550"/>
      <c r="B3" s="182" t="s">
        <v>104</v>
      </c>
      <c r="C3" s="182" t="s">
        <v>48</v>
      </c>
      <c r="D3" s="183" t="s">
        <v>49</v>
      </c>
      <c r="E3" s="183"/>
      <c r="F3" s="184" t="s">
        <v>51</v>
      </c>
      <c r="G3" s="182" t="s">
        <v>52</v>
      </c>
      <c r="H3" s="539"/>
      <c r="I3" s="182" t="s">
        <v>47</v>
      </c>
      <c r="J3" s="182" t="s">
        <v>48</v>
      </c>
      <c r="K3" s="183" t="s">
        <v>49</v>
      </c>
      <c r="L3" s="183" t="s">
        <v>50</v>
      </c>
      <c r="M3" s="184" t="s">
        <v>51</v>
      </c>
      <c r="N3" s="182" t="s">
        <v>52</v>
      </c>
      <c r="O3" s="539"/>
      <c r="P3" s="182" t="s">
        <v>47</v>
      </c>
      <c r="Q3" s="182" t="s">
        <v>48</v>
      </c>
      <c r="R3" s="183" t="s">
        <v>49</v>
      </c>
      <c r="S3" s="183" t="s">
        <v>50</v>
      </c>
      <c r="T3" s="184" t="s">
        <v>51</v>
      </c>
      <c r="U3" s="182" t="s">
        <v>52</v>
      </c>
      <c r="V3" s="539"/>
      <c r="W3" s="182" t="s">
        <v>47</v>
      </c>
      <c r="X3" s="182" t="s">
        <v>48</v>
      </c>
      <c r="Y3" s="183" t="s">
        <v>49</v>
      </c>
      <c r="Z3" s="183" t="s">
        <v>50</v>
      </c>
      <c r="AA3" s="184" t="s">
        <v>51</v>
      </c>
      <c r="AB3" s="185" t="s">
        <v>52</v>
      </c>
      <c r="AC3" s="550"/>
      <c r="AD3" s="182" t="s">
        <v>47</v>
      </c>
      <c r="AE3" s="182" t="s">
        <v>48</v>
      </c>
      <c r="AF3" s="186" t="s">
        <v>49</v>
      </c>
      <c r="AG3" s="187" t="s">
        <v>50</v>
      </c>
      <c r="AH3" s="188" t="s">
        <v>51</v>
      </c>
      <c r="AI3" s="189" t="s">
        <v>52</v>
      </c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81"/>
      <c r="HE3" s="181"/>
      <c r="HF3" s="181"/>
      <c r="HG3" s="181"/>
      <c r="HH3" s="181"/>
      <c r="HI3" s="181"/>
      <c r="HJ3" s="181"/>
      <c r="HK3" s="181"/>
      <c r="HL3" s="181"/>
      <c r="HM3" s="181"/>
      <c r="HN3" s="181"/>
      <c r="HO3" s="181"/>
      <c r="HP3" s="181"/>
      <c r="HQ3" s="181"/>
      <c r="HR3" s="181"/>
      <c r="HS3" s="181"/>
      <c r="HT3" s="181"/>
      <c r="HU3" s="181"/>
      <c r="HV3" s="181"/>
      <c r="HW3" s="181"/>
      <c r="HX3" s="181"/>
      <c r="HY3" s="181"/>
      <c r="HZ3" s="181"/>
      <c r="IA3" s="181"/>
      <c r="IB3" s="181"/>
      <c r="IC3" s="181"/>
      <c r="ID3" s="181"/>
      <c r="IE3" s="181"/>
      <c r="IF3" s="181"/>
      <c r="IG3" s="181"/>
      <c r="IH3" s="181"/>
      <c r="II3" s="181"/>
      <c r="IJ3" s="181"/>
      <c r="IK3" s="181"/>
      <c r="IL3" s="181"/>
      <c r="IM3" s="181"/>
      <c r="IN3" s="181"/>
      <c r="IO3" s="181"/>
      <c r="IP3" s="181"/>
      <c r="IQ3" s="181"/>
      <c r="IR3" s="181"/>
      <c r="IS3" s="181"/>
      <c r="IT3" s="181"/>
      <c r="IU3" s="181"/>
      <c r="IV3" s="181"/>
    </row>
    <row r="4" spans="1:256" s="46" customFormat="1" ht="18.75" customHeight="1" hidden="1">
      <c r="A4" s="550"/>
      <c r="B4" s="552" t="s">
        <v>53</v>
      </c>
      <c r="C4" s="552"/>
      <c r="D4" s="552"/>
      <c r="E4" s="552"/>
      <c r="F4" s="190"/>
      <c r="G4" s="191"/>
      <c r="H4" s="539"/>
      <c r="I4" s="552" t="s">
        <v>54</v>
      </c>
      <c r="J4" s="552"/>
      <c r="K4" s="552"/>
      <c r="L4" s="552"/>
      <c r="M4" s="190"/>
      <c r="N4" s="191"/>
      <c r="O4" s="539"/>
      <c r="P4" s="552" t="s">
        <v>55</v>
      </c>
      <c r="Q4" s="552"/>
      <c r="R4" s="552"/>
      <c r="S4" s="552"/>
      <c r="T4" s="184"/>
      <c r="U4" s="183"/>
      <c r="V4" s="539"/>
      <c r="W4" s="552" t="s">
        <v>56</v>
      </c>
      <c r="X4" s="552"/>
      <c r="Y4" s="552"/>
      <c r="Z4" s="552"/>
      <c r="AA4" s="190"/>
      <c r="AB4" s="192"/>
      <c r="AC4" s="551"/>
      <c r="AD4" s="547" t="s">
        <v>57</v>
      </c>
      <c r="AE4" s="547"/>
      <c r="AF4" s="547"/>
      <c r="AG4" s="548"/>
      <c r="AH4" s="193"/>
      <c r="AI4" s="191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94"/>
      <c r="GS4" s="194"/>
      <c r="GT4" s="194"/>
      <c r="GU4" s="194"/>
      <c r="GV4" s="194"/>
      <c r="GW4" s="194"/>
      <c r="GX4" s="194"/>
      <c r="GY4" s="194"/>
      <c r="GZ4" s="194"/>
      <c r="HA4" s="194"/>
      <c r="HB4" s="194"/>
      <c r="HC4" s="194"/>
      <c r="HD4" s="194"/>
      <c r="HE4" s="194"/>
      <c r="HF4" s="194"/>
      <c r="HG4" s="194"/>
      <c r="HH4" s="194"/>
      <c r="HI4" s="194"/>
      <c r="HJ4" s="194"/>
      <c r="HK4" s="194"/>
      <c r="HL4" s="194"/>
      <c r="HM4" s="194"/>
      <c r="HN4" s="194"/>
      <c r="HO4" s="194"/>
      <c r="HP4" s="194"/>
      <c r="HQ4" s="194"/>
      <c r="HR4" s="194"/>
      <c r="HS4" s="194"/>
      <c r="HT4" s="194"/>
      <c r="HU4" s="194"/>
      <c r="HV4" s="194"/>
      <c r="HW4" s="194"/>
      <c r="HX4" s="194"/>
      <c r="HY4" s="194"/>
      <c r="HZ4" s="194"/>
      <c r="IA4" s="194"/>
      <c r="IB4" s="194"/>
      <c r="IC4" s="194"/>
      <c r="ID4" s="194"/>
      <c r="IE4" s="194"/>
      <c r="IF4" s="194"/>
      <c r="IG4" s="194"/>
      <c r="IH4" s="194"/>
      <c r="II4" s="194"/>
      <c r="IJ4" s="194"/>
      <c r="IK4" s="194"/>
      <c r="IL4" s="194"/>
      <c r="IM4" s="194"/>
      <c r="IN4" s="194"/>
      <c r="IO4" s="194"/>
      <c r="IP4" s="194"/>
      <c r="IQ4" s="194"/>
      <c r="IR4" s="194"/>
      <c r="IS4" s="194"/>
      <c r="IT4" s="194"/>
      <c r="IU4" s="194"/>
      <c r="IV4" s="194"/>
    </row>
    <row r="5" spans="1:256" s="46" customFormat="1" ht="18.75" customHeight="1">
      <c r="A5" s="537" t="s">
        <v>58</v>
      </c>
      <c r="B5" s="446"/>
      <c r="C5" s="446"/>
      <c r="D5" s="446"/>
      <c r="E5" s="446"/>
      <c r="F5" s="195"/>
      <c r="G5" s="196"/>
      <c r="H5" s="445" t="s">
        <v>58</v>
      </c>
      <c r="I5" s="446"/>
      <c r="J5" s="446"/>
      <c r="K5" s="446"/>
      <c r="L5" s="446"/>
      <c r="M5" s="195"/>
      <c r="N5" s="196"/>
      <c r="O5" s="445" t="s">
        <v>58</v>
      </c>
      <c r="P5" s="446"/>
      <c r="Q5" s="446"/>
      <c r="R5" s="446"/>
      <c r="S5" s="446"/>
      <c r="T5" s="195"/>
      <c r="U5" s="196"/>
      <c r="V5" s="445" t="s">
        <v>58</v>
      </c>
      <c r="W5" s="446"/>
      <c r="X5" s="446"/>
      <c r="Y5" s="446"/>
      <c r="Z5" s="446"/>
      <c r="AA5" s="195"/>
      <c r="AB5" s="197"/>
      <c r="AC5" s="541" t="s">
        <v>58</v>
      </c>
      <c r="AD5" s="542"/>
      <c r="AE5" s="542"/>
      <c r="AF5" s="542"/>
      <c r="AG5" s="543"/>
      <c r="AH5" s="190"/>
      <c r="AI5" s="191"/>
      <c r="AJ5" s="194"/>
      <c r="AK5" s="194"/>
      <c r="AL5" s="194"/>
      <c r="AM5" s="453" t="s">
        <v>108</v>
      </c>
      <c r="AN5" s="198" t="s">
        <v>18</v>
      </c>
      <c r="AO5" s="198">
        <v>0.5</v>
      </c>
      <c r="AP5" s="199">
        <f>ROUND($AE$1*AO5,1)</f>
        <v>36</v>
      </c>
      <c r="AQ5" s="200" t="s">
        <v>21</v>
      </c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  <c r="FS5" s="194"/>
      <c r="FT5" s="194"/>
      <c r="FU5" s="194"/>
      <c r="FV5" s="194"/>
      <c r="FW5" s="194"/>
      <c r="FX5" s="194"/>
      <c r="FY5" s="194"/>
      <c r="FZ5" s="194"/>
      <c r="GA5" s="194"/>
      <c r="GB5" s="194"/>
      <c r="GC5" s="194"/>
      <c r="GD5" s="194"/>
      <c r="GE5" s="194"/>
      <c r="GF5" s="194"/>
      <c r="GG5" s="194"/>
      <c r="GH5" s="194"/>
      <c r="GI5" s="194"/>
      <c r="GJ5" s="194"/>
      <c r="GK5" s="194"/>
      <c r="GL5" s="194"/>
      <c r="GM5" s="194"/>
      <c r="GN5" s="194"/>
      <c r="GO5" s="194"/>
      <c r="GP5" s="194"/>
      <c r="GQ5" s="194"/>
      <c r="GR5" s="194"/>
      <c r="GS5" s="194"/>
      <c r="GT5" s="194"/>
      <c r="GU5" s="194"/>
      <c r="GV5" s="194"/>
      <c r="GW5" s="194"/>
      <c r="GX5" s="194"/>
      <c r="GY5" s="194"/>
      <c r="GZ5" s="194"/>
      <c r="HA5" s="194"/>
      <c r="HB5" s="194"/>
      <c r="HC5" s="194"/>
      <c r="HD5" s="194"/>
      <c r="HE5" s="194"/>
      <c r="HF5" s="194"/>
      <c r="HG5" s="194"/>
      <c r="HH5" s="194"/>
      <c r="HI5" s="194"/>
      <c r="HJ5" s="194"/>
      <c r="HK5" s="194"/>
      <c r="HL5" s="194"/>
      <c r="HM5" s="194"/>
      <c r="HN5" s="194"/>
      <c r="HO5" s="194"/>
      <c r="HP5" s="194"/>
      <c r="HQ5" s="194"/>
      <c r="HR5" s="194"/>
      <c r="HS5" s="194"/>
      <c r="HT5" s="194"/>
      <c r="HU5" s="194"/>
      <c r="HV5" s="194"/>
      <c r="HW5" s="194"/>
      <c r="HX5" s="194"/>
      <c r="HY5" s="194"/>
      <c r="HZ5" s="194"/>
      <c r="IA5" s="194"/>
      <c r="IB5" s="194"/>
      <c r="IC5" s="194"/>
      <c r="ID5" s="194"/>
      <c r="IE5" s="194"/>
      <c r="IF5" s="194"/>
      <c r="IG5" s="194"/>
      <c r="IH5" s="194"/>
      <c r="II5" s="194"/>
      <c r="IJ5" s="194"/>
      <c r="IK5" s="194"/>
      <c r="IL5" s="194"/>
      <c r="IM5" s="194"/>
      <c r="IN5" s="194"/>
      <c r="IO5" s="194"/>
      <c r="IP5" s="194"/>
      <c r="IQ5" s="194"/>
      <c r="IR5" s="194"/>
      <c r="IS5" s="194"/>
      <c r="IT5" s="194"/>
      <c r="IU5" s="194"/>
      <c r="IV5" s="194"/>
    </row>
    <row r="6" spans="1:256" s="46" customFormat="1" ht="18.75" customHeight="1">
      <c r="A6" s="453" t="s">
        <v>211</v>
      </c>
      <c r="B6" s="365" t="s">
        <v>209</v>
      </c>
      <c r="C6" s="365">
        <v>2</v>
      </c>
      <c r="D6" s="366">
        <f>ROUND($AE$1*C6,0)</f>
        <v>144</v>
      </c>
      <c r="E6" s="123" t="s">
        <v>105</v>
      </c>
      <c r="F6" s="117"/>
      <c r="G6" s="71">
        <f>D6*F6</f>
        <v>0</v>
      </c>
      <c r="H6" s="442" t="s">
        <v>181</v>
      </c>
      <c r="I6" s="198" t="s">
        <v>180</v>
      </c>
      <c r="J6" s="198">
        <v>0.8</v>
      </c>
      <c r="K6" s="199">
        <f>ROUND($AE$1*J6/7,0)</f>
        <v>8</v>
      </c>
      <c r="L6" s="199" t="s">
        <v>15</v>
      </c>
      <c r="M6" s="117"/>
      <c r="N6" s="71">
        <f aca="true" t="shared" si="0" ref="N6:N15">K6*M6</f>
        <v>0</v>
      </c>
      <c r="O6" s="442" t="s">
        <v>106</v>
      </c>
      <c r="P6" s="56" t="s">
        <v>107</v>
      </c>
      <c r="Q6" s="56">
        <v>50</v>
      </c>
      <c r="R6" s="199">
        <f>ROUND($AE$1*Q6/500,0)</f>
        <v>7</v>
      </c>
      <c r="S6" s="119" t="s">
        <v>15</v>
      </c>
      <c r="T6" s="117"/>
      <c r="U6" s="70">
        <f aca="true" t="shared" si="1" ref="U6:U15">R6*T6</f>
        <v>0</v>
      </c>
      <c r="V6" s="453" t="s">
        <v>59</v>
      </c>
      <c r="W6" s="201" t="s">
        <v>243</v>
      </c>
      <c r="X6" s="198">
        <v>48.5</v>
      </c>
      <c r="Y6" s="199" t="s">
        <v>44</v>
      </c>
      <c r="Z6" s="203" t="s">
        <v>0</v>
      </c>
      <c r="AA6" s="70"/>
      <c r="AB6" s="204" t="e">
        <f aca="true" t="shared" si="2" ref="AB6:AB15">Y6*AA6</f>
        <v>#VALUE!</v>
      </c>
      <c r="AC6" s="532" t="s">
        <v>183</v>
      </c>
      <c r="AD6" s="198" t="s">
        <v>91</v>
      </c>
      <c r="AE6" s="198">
        <v>10</v>
      </c>
      <c r="AF6" s="205">
        <f>ROUND($AE$1*AE6/1000,1)</f>
        <v>0.7</v>
      </c>
      <c r="AG6" s="119" t="s">
        <v>0</v>
      </c>
      <c r="AH6" s="117"/>
      <c r="AI6" s="206">
        <f aca="true" t="shared" si="3" ref="AI6:AI15">AF6*AH6</f>
        <v>0</v>
      </c>
      <c r="AJ6" s="194"/>
      <c r="AK6" s="194"/>
      <c r="AL6" s="194"/>
      <c r="AM6" s="454"/>
      <c r="AN6" s="198" t="s">
        <v>110</v>
      </c>
      <c r="AO6" s="198">
        <v>0.5</v>
      </c>
      <c r="AP6" s="199">
        <f>ROUND($AE$1*AO6/10,1)</f>
        <v>3.6</v>
      </c>
      <c r="AQ6" s="200" t="s">
        <v>15</v>
      </c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  <c r="GN6" s="194"/>
      <c r="GO6" s="194"/>
      <c r="GP6" s="194"/>
      <c r="GQ6" s="194"/>
      <c r="GR6" s="194"/>
      <c r="GS6" s="194"/>
      <c r="GT6" s="194"/>
      <c r="GU6" s="194"/>
      <c r="GV6" s="194"/>
      <c r="GW6" s="194"/>
      <c r="GX6" s="194"/>
      <c r="GY6" s="194"/>
      <c r="GZ6" s="194"/>
      <c r="HA6" s="194"/>
      <c r="HB6" s="194"/>
      <c r="HC6" s="194"/>
      <c r="HD6" s="194"/>
      <c r="HE6" s="194"/>
      <c r="HF6" s="194"/>
      <c r="HG6" s="194"/>
      <c r="HH6" s="194"/>
      <c r="HI6" s="194"/>
      <c r="HJ6" s="194"/>
      <c r="HK6" s="194"/>
      <c r="HL6" s="194"/>
      <c r="HM6" s="194"/>
      <c r="HN6" s="194"/>
      <c r="HO6" s="194"/>
      <c r="HP6" s="194"/>
      <c r="HQ6" s="194"/>
      <c r="HR6" s="194"/>
      <c r="HS6" s="194"/>
      <c r="HT6" s="194"/>
      <c r="HU6" s="194"/>
      <c r="HV6" s="194"/>
      <c r="HW6" s="194"/>
      <c r="HX6" s="194"/>
      <c r="HY6" s="194"/>
      <c r="HZ6" s="194"/>
      <c r="IA6" s="194"/>
      <c r="IB6" s="194"/>
      <c r="IC6" s="194"/>
      <c r="ID6" s="194"/>
      <c r="IE6" s="194"/>
      <c r="IF6" s="194"/>
      <c r="IG6" s="194"/>
      <c r="IH6" s="194"/>
      <c r="II6" s="194"/>
      <c r="IJ6" s="194"/>
      <c r="IK6" s="194"/>
      <c r="IL6" s="194"/>
      <c r="IM6" s="194"/>
      <c r="IN6" s="194"/>
      <c r="IO6" s="194"/>
      <c r="IP6" s="194"/>
      <c r="IQ6" s="194"/>
      <c r="IR6" s="194"/>
      <c r="IS6" s="194"/>
      <c r="IT6" s="194"/>
      <c r="IU6" s="194"/>
      <c r="IV6" s="194"/>
    </row>
    <row r="7" spans="1:256" s="46" customFormat="1" ht="18.75" customHeight="1">
      <c r="A7" s="454"/>
      <c r="B7" s="367" t="s">
        <v>210</v>
      </c>
      <c r="C7" s="367">
        <v>1</v>
      </c>
      <c r="D7" s="366">
        <f>ROUND($AE$1*C7,1)</f>
        <v>72</v>
      </c>
      <c r="E7" s="368" t="s">
        <v>41</v>
      </c>
      <c r="F7" s="117"/>
      <c r="G7" s="71">
        <f>D7*F7</f>
        <v>0</v>
      </c>
      <c r="H7" s="443"/>
      <c r="I7" s="198" t="s">
        <v>182</v>
      </c>
      <c r="J7" s="198">
        <v>0.8</v>
      </c>
      <c r="K7" s="199">
        <f>ROUND($AE$1*J7/10,0)</f>
        <v>6</v>
      </c>
      <c r="L7" s="199" t="s">
        <v>16</v>
      </c>
      <c r="M7" s="117"/>
      <c r="N7" s="71">
        <f t="shared" si="0"/>
        <v>0</v>
      </c>
      <c r="O7" s="443"/>
      <c r="P7" s="56" t="s">
        <v>109</v>
      </c>
      <c r="Q7" s="56">
        <v>16.5</v>
      </c>
      <c r="R7" s="200" t="s">
        <v>44</v>
      </c>
      <c r="S7" s="66" t="s">
        <v>0</v>
      </c>
      <c r="T7" s="117"/>
      <c r="U7" s="70" t="e">
        <f t="shared" si="1"/>
        <v>#VALUE!</v>
      </c>
      <c r="V7" s="454"/>
      <c r="W7" s="198" t="s">
        <v>169</v>
      </c>
      <c r="X7" s="207">
        <v>26.5</v>
      </c>
      <c r="Y7" s="199">
        <v>3</v>
      </c>
      <c r="Z7" s="203" t="s">
        <v>0</v>
      </c>
      <c r="AA7" s="70"/>
      <c r="AB7" s="204">
        <f t="shared" si="2"/>
        <v>0</v>
      </c>
      <c r="AC7" s="544"/>
      <c r="AD7" s="198" t="s">
        <v>37</v>
      </c>
      <c r="AE7" s="198">
        <v>12</v>
      </c>
      <c r="AF7" s="199">
        <v>2</v>
      </c>
      <c r="AG7" s="203" t="s">
        <v>14</v>
      </c>
      <c r="AH7" s="117"/>
      <c r="AI7" s="206">
        <f t="shared" si="3"/>
        <v>0</v>
      </c>
      <c r="AJ7" s="194"/>
      <c r="AK7" s="194"/>
      <c r="AL7" s="194"/>
      <c r="AM7" s="454"/>
      <c r="AN7" s="198" t="s">
        <v>112</v>
      </c>
      <c r="AO7" s="208">
        <v>1.3</v>
      </c>
      <c r="AP7" s="199">
        <v>2</v>
      </c>
      <c r="AQ7" s="209" t="s">
        <v>62</v>
      </c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  <c r="HT7" s="194"/>
      <c r="HU7" s="194"/>
      <c r="HV7" s="194"/>
      <c r="HW7" s="194"/>
      <c r="HX7" s="194"/>
      <c r="HY7" s="194"/>
      <c r="HZ7" s="194"/>
      <c r="IA7" s="194"/>
      <c r="IB7" s="194"/>
      <c r="IC7" s="194"/>
      <c r="ID7" s="194"/>
      <c r="IE7" s="194"/>
      <c r="IF7" s="194"/>
      <c r="IG7" s="194"/>
      <c r="IH7" s="194"/>
      <c r="II7" s="194"/>
      <c r="IJ7" s="194"/>
      <c r="IK7" s="194"/>
      <c r="IL7" s="194"/>
      <c r="IM7" s="194"/>
      <c r="IN7" s="194"/>
      <c r="IO7" s="194"/>
      <c r="IP7" s="194"/>
      <c r="IQ7" s="194"/>
      <c r="IR7" s="194"/>
      <c r="IS7" s="194"/>
      <c r="IT7" s="194"/>
      <c r="IU7" s="194"/>
      <c r="IV7" s="194"/>
    </row>
    <row r="8" spans="1:256" s="46" customFormat="1" ht="18.75" customHeight="1">
      <c r="A8" s="454"/>
      <c r="B8" s="198"/>
      <c r="C8" s="208"/>
      <c r="D8" s="199"/>
      <c r="E8" s="209"/>
      <c r="F8" s="117"/>
      <c r="G8" s="71">
        <f>D8*F8</f>
        <v>0</v>
      </c>
      <c r="H8" s="443"/>
      <c r="I8" s="198" t="s">
        <v>42</v>
      </c>
      <c r="J8" s="198">
        <v>10</v>
      </c>
      <c r="K8" s="199">
        <f>ROUND($AE$1*J8/90,1)</f>
        <v>8</v>
      </c>
      <c r="L8" s="202" t="s">
        <v>14</v>
      </c>
      <c r="M8" s="117"/>
      <c r="N8" s="71">
        <f t="shared" si="0"/>
        <v>0</v>
      </c>
      <c r="O8" s="443"/>
      <c r="P8" s="56" t="s">
        <v>111</v>
      </c>
      <c r="Q8" s="56">
        <v>8</v>
      </c>
      <c r="R8" s="199">
        <f aca="true" t="shared" si="4" ref="R8:R13">ROUND($AE$1*Q8/1000,1)</f>
        <v>0.6</v>
      </c>
      <c r="S8" s="66" t="s">
        <v>0</v>
      </c>
      <c r="T8" s="117"/>
      <c r="U8" s="70"/>
      <c r="V8" s="454"/>
      <c r="W8" s="207" t="s">
        <v>64</v>
      </c>
      <c r="X8" s="207">
        <v>1</v>
      </c>
      <c r="Y8" s="199" t="s">
        <v>44</v>
      </c>
      <c r="Z8" s="203" t="s">
        <v>0</v>
      </c>
      <c r="AA8" s="70"/>
      <c r="AB8" s="204" t="e">
        <f t="shared" si="2"/>
        <v>#VALUE!</v>
      </c>
      <c r="AC8" s="544"/>
      <c r="AD8" s="201" t="s">
        <v>182</v>
      </c>
      <c r="AE8" s="198">
        <v>12</v>
      </c>
      <c r="AF8" s="199">
        <v>1</v>
      </c>
      <c r="AG8" s="203" t="s">
        <v>16</v>
      </c>
      <c r="AH8" s="117"/>
      <c r="AI8" s="206">
        <f t="shared" si="3"/>
        <v>0</v>
      </c>
      <c r="AJ8" s="194"/>
      <c r="AK8" s="194"/>
      <c r="AL8" s="194"/>
      <c r="AM8" s="454"/>
      <c r="AN8" s="198" t="s">
        <v>114</v>
      </c>
      <c r="AO8" s="208">
        <v>1.3</v>
      </c>
      <c r="AP8" s="199">
        <v>2</v>
      </c>
      <c r="AQ8" s="209" t="s">
        <v>62</v>
      </c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  <c r="GF8" s="194"/>
      <c r="GG8" s="194"/>
      <c r="GH8" s="194"/>
      <c r="GI8" s="194"/>
      <c r="GJ8" s="194"/>
      <c r="GK8" s="194"/>
      <c r="GL8" s="194"/>
      <c r="GM8" s="194"/>
      <c r="GN8" s="194"/>
      <c r="GO8" s="194"/>
      <c r="GP8" s="194"/>
      <c r="GQ8" s="194"/>
      <c r="GR8" s="194"/>
      <c r="GS8" s="194"/>
      <c r="GT8" s="194"/>
      <c r="GU8" s="194"/>
      <c r="GV8" s="194"/>
      <c r="GW8" s="194"/>
      <c r="GX8" s="194"/>
      <c r="GY8" s="194"/>
      <c r="GZ8" s="194"/>
      <c r="HA8" s="194"/>
      <c r="HB8" s="194"/>
      <c r="HC8" s="194"/>
      <c r="HD8" s="194"/>
      <c r="HE8" s="194"/>
      <c r="HF8" s="194"/>
      <c r="HG8" s="194"/>
      <c r="HH8" s="194"/>
      <c r="HI8" s="194"/>
      <c r="HJ8" s="194"/>
      <c r="HK8" s="194"/>
      <c r="HL8" s="194"/>
      <c r="HM8" s="194"/>
      <c r="HN8" s="194"/>
      <c r="HO8" s="194"/>
      <c r="HP8" s="194"/>
      <c r="HQ8" s="194"/>
      <c r="HR8" s="194"/>
      <c r="HS8" s="194"/>
      <c r="HT8" s="194"/>
      <c r="HU8" s="194"/>
      <c r="HV8" s="194"/>
      <c r="HW8" s="194"/>
      <c r="HX8" s="194"/>
      <c r="HY8" s="194"/>
      <c r="HZ8" s="194"/>
      <c r="IA8" s="194"/>
      <c r="IB8" s="194"/>
      <c r="IC8" s="194"/>
      <c r="ID8" s="194"/>
      <c r="IE8" s="194"/>
      <c r="IF8" s="194"/>
      <c r="IG8" s="194"/>
      <c r="IH8" s="194"/>
      <c r="II8" s="194"/>
      <c r="IJ8" s="194"/>
      <c r="IK8" s="194"/>
      <c r="IL8" s="194"/>
      <c r="IM8" s="194"/>
      <c r="IN8" s="194"/>
      <c r="IO8" s="194"/>
      <c r="IP8" s="194"/>
      <c r="IQ8" s="194"/>
      <c r="IR8" s="194"/>
      <c r="IS8" s="194"/>
      <c r="IT8" s="194"/>
      <c r="IU8" s="194"/>
      <c r="IV8" s="194"/>
    </row>
    <row r="9" spans="1:256" s="46" customFormat="1" ht="18.75" customHeight="1">
      <c r="A9" s="454"/>
      <c r="B9" s="198"/>
      <c r="C9" s="208"/>
      <c r="D9" s="199"/>
      <c r="E9" s="209"/>
      <c r="F9" s="117"/>
      <c r="G9" s="71">
        <f>D9*F9</f>
        <v>0</v>
      </c>
      <c r="H9" s="443"/>
      <c r="I9" s="56"/>
      <c r="J9" s="56"/>
      <c r="K9" s="59"/>
      <c r="L9" s="66"/>
      <c r="M9" s="117"/>
      <c r="N9" s="71">
        <f t="shared" si="0"/>
        <v>0</v>
      </c>
      <c r="O9" s="443"/>
      <c r="P9" s="56" t="s">
        <v>113</v>
      </c>
      <c r="Q9" s="56">
        <v>8.5</v>
      </c>
      <c r="R9" s="199">
        <f t="shared" si="4"/>
        <v>0.6</v>
      </c>
      <c r="S9" s="66" t="s">
        <v>0</v>
      </c>
      <c r="T9" s="117"/>
      <c r="U9" s="70"/>
      <c r="V9" s="454"/>
      <c r="W9" s="198" t="s">
        <v>24</v>
      </c>
      <c r="X9" s="207">
        <v>17</v>
      </c>
      <c r="Y9" s="199">
        <f>ROUND($AE$1*X9/1000,1)</f>
        <v>1.2</v>
      </c>
      <c r="Z9" s="203" t="s">
        <v>0</v>
      </c>
      <c r="AA9" s="70"/>
      <c r="AB9" s="204">
        <f t="shared" si="2"/>
        <v>0</v>
      </c>
      <c r="AC9" s="544"/>
      <c r="AD9" s="198" t="s">
        <v>1</v>
      </c>
      <c r="AE9" s="198">
        <v>16</v>
      </c>
      <c r="AF9" s="199">
        <f>ROUND($AE$1*AE9/1000,1)</f>
        <v>1.2</v>
      </c>
      <c r="AG9" s="203" t="s">
        <v>0</v>
      </c>
      <c r="AH9" s="117"/>
      <c r="AI9" s="206">
        <f t="shared" si="3"/>
        <v>0</v>
      </c>
      <c r="AJ9" s="194"/>
      <c r="AK9" s="194"/>
      <c r="AL9" s="194"/>
      <c r="AM9" s="454"/>
      <c r="AN9" s="198" t="s">
        <v>116</v>
      </c>
      <c r="AO9" s="198">
        <v>133</v>
      </c>
      <c r="AP9" s="199">
        <f>ROUND($AE$1*AO9/2000,1)</f>
        <v>4.8</v>
      </c>
      <c r="AQ9" s="199" t="s">
        <v>14</v>
      </c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  <c r="IL9" s="194"/>
      <c r="IM9" s="194"/>
      <c r="IN9" s="194"/>
      <c r="IO9" s="194"/>
      <c r="IP9" s="194"/>
      <c r="IQ9" s="194"/>
      <c r="IR9" s="194"/>
      <c r="IS9" s="194"/>
      <c r="IT9" s="194"/>
      <c r="IU9" s="194"/>
      <c r="IV9" s="194"/>
    </row>
    <row r="10" spans="1:256" s="46" customFormat="1" ht="18.75" customHeight="1">
      <c r="A10" s="454"/>
      <c r="B10" s="244"/>
      <c r="C10" s="244"/>
      <c r="D10" s="244"/>
      <c r="E10" s="244"/>
      <c r="F10" s="117"/>
      <c r="G10" s="71">
        <f>D11*F10</f>
        <v>0</v>
      </c>
      <c r="H10" s="443"/>
      <c r="I10" s="210" t="s">
        <v>195</v>
      </c>
      <c r="J10" s="211">
        <v>128</v>
      </c>
      <c r="K10" s="199">
        <f>ROUND($AE$1*J10/1000,0)</f>
        <v>9</v>
      </c>
      <c r="L10" s="199" t="s">
        <v>26</v>
      </c>
      <c r="M10" s="117"/>
      <c r="N10" s="71" t="e">
        <f>#REF!*M10</f>
        <v>#REF!</v>
      </c>
      <c r="O10" s="443"/>
      <c r="P10" s="56" t="s">
        <v>115</v>
      </c>
      <c r="Q10" s="56">
        <v>2.5</v>
      </c>
      <c r="R10" s="199">
        <f t="shared" si="4"/>
        <v>0.2</v>
      </c>
      <c r="S10" s="59" t="s">
        <v>0</v>
      </c>
      <c r="T10" s="117"/>
      <c r="U10" s="70"/>
      <c r="V10" s="454"/>
      <c r="W10" s="207" t="s">
        <v>1</v>
      </c>
      <c r="X10" s="207">
        <v>40</v>
      </c>
      <c r="Y10" s="199">
        <f>ROUND($AE$1*X10/1000,1)</f>
        <v>2.9</v>
      </c>
      <c r="Z10" s="203" t="s">
        <v>0</v>
      </c>
      <c r="AA10" s="70"/>
      <c r="AB10" s="204">
        <f t="shared" si="2"/>
        <v>0</v>
      </c>
      <c r="AC10" s="544"/>
      <c r="AD10" s="198" t="s">
        <v>35</v>
      </c>
      <c r="AE10" s="198">
        <v>1.5</v>
      </c>
      <c r="AF10" s="199" t="s">
        <v>44</v>
      </c>
      <c r="AG10" s="203" t="s">
        <v>0</v>
      </c>
      <c r="AH10" s="117"/>
      <c r="AI10" s="206" t="e">
        <f t="shared" si="3"/>
        <v>#VALUE!</v>
      </c>
      <c r="AJ10" s="194"/>
      <c r="AK10" s="194"/>
      <c r="AL10" s="194"/>
      <c r="AM10" s="454"/>
      <c r="AN10" s="57"/>
      <c r="AO10" s="207"/>
      <c r="AP10" s="199"/>
      <c r="AQ10" s="199"/>
      <c r="AR10" s="198">
        <v>62</v>
      </c>
      <c r="AS10" s="199">
        <v>0.9</v>
      </c>
      <c r="AT10" s="203" t="s">
        <v>0</v>
      </c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  <c r="IQ10" s="194"/>
      <c r="IR10" s="194"/>
      <c r="IS10" s="194"/>
      <c r="IT10" s="194"/>
      <c r="IU10" s="194"/>
      <c r="IV10" s="194"/>
    </row>
    <row r="11" spans="1:256" s="46" customFormat="1" ht="18.75" customHeight="1">
      <c r="A11" s="454"/>
      <c r="B11" s="201" t="s">
        <v>184</v>
      </c>
      <c r="C11" s="201">
        <v>88</v>
      </c>
      <c r="D11" s="199">
        <f>ROUND($AE$1*C11/1000,0)</f>
        <v>6</v>
      </c>
      <c r="E11" s="199" t="s">
        <v>14</v>
      </c>
      <c r="F11" s="117"/>
      <c r="G11" s="71"/>
      <c r="H11" s="443"/>
      <c r="I11" s="56"/>
      <c r="J11" s="56"/>
      <c r="K11" s="120"/>
      <c r="L11" s="66"/>
      <c r="M11" s="117"/>
      <c r="N11" s="71">
        <f t="shared" si="0"/>
        <v>0</v>
      </c>
      <c r="O11" s="443"/>
      <c r="P11" s="56" t="s">
        <v>117</v>
      </c>
      <c r="Q11" s="56">
        <v>0.5</v>
      </c>
      <c r="R11" s="200" t="s">
        <v>44</v>
      </c>
      <c r="S11" s="66" t="s">
        <v>0</v>
      </c>
      <c r="T11" s="117"/>
      <c r="U11" s="70" t="e">
        <f t="shared" si="1"/>
        <v>#VALUE!</v>
      </c>
      <c r="V11" s="454"/>
      <c r="W11" s="207" t="s">
        <v>35</v>
      </c>
      <c r="X11" s="207">
        <v>3</v>
      </c>
      <c r="Y11" s="199" t="s">
        <v>44</v>
      </c>
      <c r="Z11" s="203" t="s">
        <v>0</v>
      </c>
      <c r="AA11" s="70"/>
      <c r="AB11" s="204" t="e">
        <f t="shared" si="2"/>
        <v>#VALUE!</v>
      </c>
      <c r="AC11" s="544"/>
      <c r="AD11" s="56" t="s">
        <v>109</v>
      </c>
      <c r="AE11" s="198">
        <v>16</v>
      </c>
      <c r="AF11" s="199" t="s">
        <v>44</v>
      </c>
      <c r="AG11" s="203" t="s">
        <v>0</v>
      </c>
      <c r="AH11" s="117"/>
      <c r="AI11" s="206" t="e">
        <f t="shared" si="3"/>
        <v>#VALUE!</v>
      </c>
      <c r="AJ11" s="194"/>
      <c r="AK11" s="194"/>
      <c r="AL11" s="194"/>
      <c r="AM11" s="454"/>
      <c r="AN11" s="56"/>
      <c r="AO11" s="56"/>
      <c r="AP11" s="59"/>
      <c r="AQ11" s="66"/>
      <c r="AR11" s="198">
        <v>23</v>
      </c>
      <c r="AS11" s="199">
        <v>1.5</v>
      </c>
      <c r="AT11" s="203" t="s">
        <v>0</v>
      </c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  <c r="IT11" s="194"/>
      <c r="IU11" s="194"/>
      <c r="IV11" s="194"/>
    </row>
    <row r="12" spans="1:256" s="35" customFormat="1" ht="18.75" customHeight="1">
      <c r="A12" s="454"/>
      <c r="B12" s="56"/>
      <c r="C12" s="56"/>
      <c r="D12" s="59"/>
      <c r="E12" s="66"/>
      <c r="F12" s="117"/>
      <c r="G12" s="71"/>
      <c r="H12" s="443"/>
      <c r="I12" s="245"/>
      <c r="J12" s="245"/>
      <c r="K12" s="245"/>
      <c r="L12" s="245"/>
      <c r="M12" s="117"/>
      <c r="N12" s="71">
        <f>K10*M12</f>
        <v>0</v>
      </c>
      <c r="O12" s="443"/>
      <c r="P12" s="56" t="s">
        <v>30</v>
      </c>
      <c r="Q12" s="56">
        <v>30</v>
      </c>
      <c r="R12" s="199">
        <f t="shared" si="4"/>
        <v>2.2</v>
      </c>
      <c r="S12" s="66" t="s">
        <v>0</v>
      </c>
      <c r="T12" s="117"/>
      <c r="U12" s="70">
        <f t="shared" si="1"/>
        <v>0</v>
      </c>
      <c r="V12" s="454"/>
      <c r="W12" s="198" t="s">
        <v>29</v>
      </c>
      <c r="X12" s="198">
        <v>3</v>
      </c>
      <c r="Y12" s="199">
        <f>ROUND($AE$1*X12/1000,1)</f>
        <v>0.2</v>
      </c>
      <c r="Z12" s="203" t="s">
        <v>0</v>
      </c>
      <c r="AA12" s="70"/>
      <c r="AB12" s="204">
        <f t="shared" si="2"/>
        <v>0</v>
      </c>
      <c r="AC12" s="544"/>
      <c r="AD12" s="212" t="s">
        <v>20</v>
      </c>
      <c r="AE12" s="198">
        <v>10</v>
      </c>
      <c r="AF12" s="199">
        <f>ROUND($AE$1*AE12/1000,1)</f>
        <v>0.7</v>
      </c>
      <c r="AG12" s="203" t="s">
        <v>0</v>
      </c>
      <c r="AH12" s="117"/>
      <c r="AI12" s="206">
        <f t="shared" si="3"/>
        <v>0</v>
      </c>
      <c r="AJ12" s="181"/>
      <c r="AK12" s="181"/>
      <c r="AL12" s="181"/>
      <c r="AM12" s="454"/>
      <c r="AN12" s="198"/>
      <c r="AO12" s="198"/>
      <c r="AP12" s="199"/>
      <c r="AQ12" s="199"/>
      <c r="AR12" s="198">
        <v>1.5</v>
      </c>
      <c r="AS12" s="199">
        <v>0.1</v>
      </c>
      <c r="AT12" s="203" t="s">
        <v>0</v>
      </c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1"/>
      <c r="GU12" s="181"/>
      <c r="GV12" s="181"/>
      <c r="GW12" s="181"/>
      <c r="GX12" s="181"/>
      <c r="GY12" s="181"/>
      <c r="GZ12" s="181"/>
      <c r="HA12" s="181"/>
      <c r="HB12" s="181"/>
      <c r="HC12" s="181"/>
      <c r="HD12" s="181"/>
      <c r="HE12" s="181"/>
      <c r="HF12" s="181"/>
      <c r="HG12" s="181"/>
      <c r="HH12" s="181"/>
      <c r="HI12" s="181"/>
      <c r="HJ12" s="181"/>
      <c r="HK12" s="181"/>
      <c r="HL12" s="181"/>
      <c r="HM12" s="181"/>
      <c r="HN12" s="181"/>
      <c r="HO12" s="181"/>
      <c r="HP12" s="181"/>
      <c r="HQ12" s="181"/>
      <c r="HR12" s="181"/>
      <c r="HS12" s="181"/>
      <c r="HT12" s="181"/>
      <c r="HU12" s="181"/>
      <c r="HV12" s="181"/>
      <c r="HW12" s="181"/>
      <c r="HX12" s="181"/>
      <c r="HY12" s="181"/>
      <c r="HZ12" s="181"/>
      <c r="IA12" s="181"/>
      <c r="IB12" s="181"/>
      <c r="IC12" s="181"/>
      <c r="ID12" s="181"/>
      <c r="IE12" s="181"/>
      <c r="IF12" s="181"/>
      <c r="IG12" s="181"/>
      <c r="IH12" s="181"/>
      <c r="II12" s="181"/>
      <c r="IJ12" s="181"/>
      <c r="IK12" s="181"/>
      <c r="IL12" s="181"/>
      <c r="IM12" s="181"/>
      <c r="IN12" s="181"/>
      <c r="IO12" s="181"/>
      <c r="IP12" s="181"/>
      <c r="IQ12" s="181"/>
      <c r="IR12" s="181"/>
      <c r="IS12" s="181"/>
      <c r="IT12" s="181"/>
      <c r="IU12" s="181"/>
      <c r="IV12" s="181"/>
    </row>
    <row r="13" spans="1:256" s="46" customFormat="1" ht="18.75" customHeight="1">
      <c r="A13" s="454"/>
      <c r="B13" s="198"/>
      <c r="C13" s="198"/>
      <c r="D13" s="199"/>
      <c r="E13" s="199"/>
      <c r="F13" s="117"/>
      <c r="G13" s="71"/>
      <c r="H13" s="443"/>
      <c r="I13" s="56"/>
      <c r="J13" s="56"/>
      <c r="K13" s="59"/>
      <c r="L13" s="66"/>
      <c r="M13" s="117"/>
      <c r="N13" s="71">
        <f t="shared" si="0"/>
        <v>0</v>
      </c>
      <c r="O13" s="443"/>
      <c r="P13" s="57" t="s">
        <v>118</v>
      </c>
      <c r="Q13" s="57">
        <v>10</v>
      </c>
      <c r="R13" s="199">
        <f t="shared" si="4"/>
        <v>0.7</v>
      </c>
      <c r="S13" s="66" t="s">
        <v>0</v>
      </c>
      <c r="T13" s="117"/>
      <c r="U13" s="70">
        <f t="shared" si="1"/>
        <v>0</v>
      </c>
      <c r="V13" s="454"/>
      <c r="W13" s="198"/>
      <c r="X13" s="198"/>
      <c r="Y13" s="199"/>
      <c r="Z13" s="199"/>
      <c r="AA13" s="70"/>
      <c r="AB13" s="204">
        <f t="shared" si="2"/>
        <v>0</v>
      </c>
      <c r="AC13" s="544"/>
      <c r="AD13" s="212" t="s">
        <v>175</v>
      </c>
      <c r="AE13" s="212">
        <v>40</v>
      </c>
      <c r="AF13" s="199" t="s">
        <v>44</v>
      </c>
      <c r="AG13" s="203" t="s">
        <v>0</v>
      </c>
      <c r="AH13" s="117"/>
      <c r="AI13" s="206" t="e">
        <f t="shared" si="3"/>
        <v>#VALUE!</v>
      </c>
      <c r="AJ13" s="194"/>
      <c r="AK13" s="194"/>
      <c r="AL13" s="194"/>
      <c r="AM13" s="454"/>
      <c r="AN13" s="207"/>
      <c r="AO13" s="207"/>
      <c r="AP13" s="199"/>
      <c r="AQ13" s="199"/>
      <c r="AR13" s="213">
        <v>18</v>
      </c>
      <c r="AS13" s="199">
        <v>1.5</v>
      </c>
      <c r="AT13" s="203" t="s">
        <v>0</v>
      </c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  <c r="IT13" s="194"/>
      <c r="IU13" s="194"/>
      <c r="IV13" s="194"/>
    </row>
    <row r="14" spans="1:256" s="46" customFormat="1" ht="18.75" customHeight="1">
      <c r="A14" s="454"/>
      <c r="B14" s="207"/>
      <c r="C14" s="207"/>
      <c r="D14" s="199"/>
      <c r="E14" s="199"/>
      <c r="F14" s="117"/>
      <c r="G14" s="71"/>
      <c r="H14" s="443"/>
      <c r="I14" s="57"/>
      <c r="J14" s="57"/>
      <c r="K14" s="59"/>
      <c r="L14" s="66"/>
      <c r="M14" s="117"/>
      <c r="N14" s="71">
        <f t="shared" si="0"/>
        <v>0</v>
      </c>
      <c r="O14" s="443"/>
      <c r="P14" s="57"/>
      <c r="Q14" s="57"/>
      <c r="R14" s="199"/>
      <c r="S14" s="66"/>
      <c r="T14" s="117"/>
      <c r="U14" s="70">
        <f t="shared" si="1"/>
        <v>0</v>
      </c>
      <c r="V14" s="454"/>
      <c r="W14" s="75"/>
      <c r="X14" s="212"/>
      <c r="Y14" s="199"/>
      <c r="Z14" s="199"/>
      <c r="AA14" s="70"/>
      <c r="AB14" s="204">
        <f t="shared" si="2"/>
        <v>0</v>
      </c>
      <c r="AC14" s="544"/>
      <c r="AD14" s="198"/>
      <c r="AE14" s="212"/>
      <c r="AF14" s="199"/>
      <c r="AG14" s="203"/>
      <c r="AH14" s="117"/>
      <c r="AI14" s="206">
        <f t="shared" si="3"/>
        <v>0</v>
      </c>
      <c r="AJ14" s="194"/>
      <c r="AK14" s="194"/>
      <c r="AL14" s="194"/>
      <c r="AM14" s="454"/>
      <c r="AN14" s="207"/>
      <c r="AO14" s="207"/>
      <c r="AP14" s="199"/>
      <c r="AQ14" s="199"/>
      <c r="AR14" s="207">
        <v>19</v>
      </c>
      <c r="AS14" s="199">
        <v>1.2</v>
      </c>
      <c r="AT14" s="199" t="s">
        <v>0</v>
      </c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  <c r="IT14" s="194"/>
      <c r="IU14" s="194"/>
      <c r="IV14" s="194"/>
    </row>
    <row r="15" spans="1:256" s="46" customFormat="1" ht="18.75" customHeight="1">
      <c r="A15" s="454"/>
      <c r="B15" s="207"/>
      <c r="C15" s="207"/>
      <c r="D15" s="199"/>
      <c r="E15" s="199"/>
      <c r="F15" s="117"/>
      <c r="G15" s="71"/>
      <c r="H15" s="443"/>
      <c r="I15" s="57"/>
      <c r="J15" s="57"/>
      <c r="K15" s="59"/>
      <c r="L15" s="66"/>
      <c r="M15" s="117"/>
      <c r="N15" s="71">
        <f t="shared" si="0"/>
        <v>0</v>
      </c>
      <c r="O15" s="443"/>
      <c r="P15" s="57"/>
      <c r="Q15" s="57"/>
      <c r="R15" s="59"/>
      <c r="S15" s="66"/>
      <c r="T15" s="117"/>
      <c r="U15" s="70">
        <f t="shared" si="1"/>
        <v>0</v>
      </c>
      <c r="V15" s="454"/>
      <c r="W15" s="212"/>
      <c r="X15" s="212"/>
      <c r="Y15" s="199"/>
      <c r="Z15" s="199"/>
      <c r="AA15" s="70"/>
      <c r="AB15" s="204">
        <f t="shared" si="2"/>
        <v>0</v>
      </c>
      <c r="AC15" s="544"/>
      <c r="AD15" s="198"/>
      <c r="AE15" s="198"/>
      <c r="AF15" s="199"/>
      <c r="AG15" s="203"/>
      <c r="AH15" s="117"/>
      <c r="AI15" s="206">
        <f t="shared" si="3"/>
        <v>0</v>
      </c>
      <c r="AJ15" s="194"/>
      <c r="AK15" s="194"/>
      <c r="AL15" s="194"/>
      <c r="AM15" s="521"/>
      <c r="AN15" s="198"/>
      <c r="AO15" s="198"/>
      <c r="AP15" s="199"/>
      <c r="AQ15" s="199"/>
      <c r="AR15" s="198"/>
      <c r="AS15" s="199">
        <v>0.5</v>
      </c>
      <c r="AT15" s="199" t="s">
        <v>0</v>
      </c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  <c r="IL15" s="194"/>
      <c r="IM15" s="194"/>
      <c r="IN15" s="194"/>
      <c r="IO15" s="194"/>
      <c r="IP15" s="194"/>
      <c r="IQ15" s="194"/>
      <c r="IR15" s="194"/>
      <c r="IS15" s="194"/>
      <c r="IT15" s="194"/>
      <c r="IU15" s="194"/>
      <c r="IV15" s="194"/>
    </row>
    <row r="16" spans="1:256" s="46" customFormat="1" ht="18.75" customHeight="1">
      <c r="A16" s="533" t="s">
        <v>31</v>
      </c>
      <c r="B16" s="446"/>
      <c r="C16" s="446"/>
      <c r="D16" s="446"/>
      <c r="E16" s="502"/>
      <c r="F16" s="195"/>
      <c r="G16" s="196"/>
      <c r="H16" s="534" t="s">
        <v>31</v>
      </c>
      <c r="I16" s="535"/>
      <c r="J16" s="535"/>
      <c r="K16" s="535"/>
      <c r="L16" s="535"/>
      <c r="M16" s="195"/>
      <c r="N16" s="197"/>
      <c r="O16" s="524" t="s">
        <v>31</v>
      </c>
      <c r="P16" s="446"/>
      <c r="Q16" s="446"/>
      <c r="R16" s="446"/>
      <c r="S16" s="502"/>
      <c r="T16" s="195"/>
      <c r="U16" s="197"/>
      <c r="V16" s="536" t="s">
        <v>31</v>
      </c>
      <c r="W16" s="446"/>
      <c r="X16" s="446"/>
      <c r="Y16" s="446"/>
      <c r="Z16" s="446"/>
      <c r="AA16" s="197"/>
      <c r="AB16" s="214"/>
      <c r="AC16" s="524" t="s">
        <v>31</v>
      </c>
      <c r="AD16" s="446"/>
      <c r="AE16" s="446"/>
      <c r="AF16" s="446"/>
      <c r="AG16" s="502"/>
      <c r="AH16" s="195"/>
      <c r="AI16" s="215"/>
      <c r="AJ16" s="194"/>
      <c r="AK16" s="194"/>
      <c r="AL16" s="194"/>
      <c r="AM16" s="453" t="s">
        <v>123</v>
      </c>
      <c r="AN16" s="198" t="s">
        <v>124</v>
      </c>
      <c r="AO16" s="198">
        <v>33</v>
      </c>
      <c r="AP16" s="199">
        <f>ROUND($AE$1*AO16/1000,1)</f>
        <v>2.4</v>
      </c>
      <c r="AQ16" s="203" t="s">
        <v>0</v>
      </c>
      <c r="AR16" s="198"/>
      <c r="AS16" s="199"/>
      <c r="AT16" s="199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  <c r="IN16" s="194"/>
      <c r="IO16" s="194"/>
      <c r="IP16" s="194"/>
      <c r="IQ16" s="194"/>
      <c r="IR16" s="194"/>
      <c r="IS16" s="194"/>
      <c r="IT16" s="194"/>
      <c r="IU16" s="194"/>
      <c r="IV16" s="194"/>
    </row>
    <row r="17" spans="1:256" s="46" customFormat="1" ht="18.75" customHeight="1">
      <c r="A17" s="453" t="s">
        <v>123</v>
      </c>
      <c r="B17" s="198" t="s">
        <v>124</v>
      </c>
      <c r="C17" s="198">
        <v>33</v>
      </c>
      <c r="D17" s="199">
        <f>ROUND($AE$1*C17/1000,1)</f>
        <v>2.4</v>
      </c>
      <c r="E17" s="203" t="s">
        <v>0</v>
      </c>
      <c r="F17" s="117"/>
      <c r="G17" s="71">
        <f aca="true" t="shared" si="5" ref="G17:G24">D17*F17</f>
        <v>0</v>
      </c>
      <c r="H17" s="525" t="s">
        <v>119</v>
      </c>
      <c r="I17" s="216" t="s">
        <v>120</v>
      </c>
      <c r="J17" s="216">
        <v>50</v>
      </c>
      <c r="K17" s="59">
        <f>ROUND($AE$1*J17/1000,1)</f>
        <v>3.6</v>
      </c>
      <c r="L17" s="217" t="s">
        <v>0</v>
      </c>
      <c r="M17" s="117"/>
      <c r="N17" s="71">
        <f aca="true" t="shared" si="6" ref="N17:N24">K17*M17</f>
        <v>0</v>
      </c>
      <c r="O17" s="528" t="s">
        <v>121</v>
      </c>
      <c r="P17" s="71" t="s">
        <v>122</v>
      </c>
      <c r="Q17" s="71">
        <v>34</v>
      </c>
      <c r="R17" s="59">
        <f>ROUND($AE$1*Q17/1000,1)</f>
        <v>2.4</v>
      </c>
      <c r="S17" s="59" t="s">
        <v>0</v>
      </c>
      <c r="T17" s="117"/>
      <c r="U17" s="218">
        <f aca="true" t="shared" si="7" ref="U17:U24">R17*T17</f>
        <v>0</v>
      </c>
      <c r="V17" s="531" t="s">
        <v>170</v>
      </c>
      <c r="W17" s="198" t="s">
        <v>171</v>
      </c>
      <c r="X17" s="198">
        <v>15</v>
      </c>
      <c r="Y17" s="199">
        <f>ROUND($AE$1*X17/1000,0)</f>
        <v>1</v>
      </c>
      <c r="Z17" s="203" t="s">
        <v>16</v>
      </c>
      <c r="AA17" s="70"/>
      <c r="AB17" s="204">
        <f aca="true" t="shared" si="8" ref="AB17:AB24">Y17*AA17</f>
        <v>0</v>
      </c>
      <c r="AC17" s="528" t="s">
        <v>121</v>
      </c>
      <c r="AD17" s="71" t="s">
        <v>22</v>
      </c>
      <c r="AE17" s="71">
        <v>34</v>
      </c>
      <c r="AF17" s="59">
        <f>ROUND($AE$1*AE17/1000,)</f>
        <v>2</v>
      </c>
      <c r="AG17" s="66" t="s">
        <v>0</v>
      </c>
      <c r="AH17" s="117"/>
      <c r="AI17" s="186">
        <f aca="true" t="shared" si="9" ref="AI17:AI24">AF17*AH17</f>
        <v>0</v>
      </c>
      <c r="AJ17" s="194"/>
      <c r="AK17" s="194"/>
      <c r="AL17" s="194"/>
      <c r="AM17" s="454"/>
      <c r="AN17" s="198" t="s">
        <v>18</v>
      </c>
      <c r="AO17" s="198">
        <v>10</v>
      </c>
      <c r="AP17" s="199">
        <f>ROUND($AE$1*AO17/1000,1)</f>
        <v>0.7</v>
      </c>
      <c r="AQ17" s="203" t="s">
        <v>0</v>
      </c>
      <c r="AR17" s="207"/>
      <c r="AS17" s="199"/>
      <c r="AT17" s="199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  <c r="IL17" s="194"/>
      <c r="IM17" s="194"/>
      <c r="IN17" s="194"/>
      <c r="IO17" s="194"/>
      <c r="IP17" s="194"/>
      <c r="IQ17" s="194"/>
      <c r="IR17" s="194"/>
      <c r="IS17" s="194"/>
      <c r="IT17" s="194"/>
      <c r="IU17" s="194"/>
      <c r="IV17" s="194"/>
    </row>
    <row r="18" spans="1:256" s="46" customFormat="1" ht="18.75" customHeight="1">
      <c r="A18" s="454"/>
      <c r="B18" s="198" t="s">
        <v>18</v>
      </c>
      <c r="C18" s="198">
        <v>8</v>
      </c>
      <c r="D18" s="199">
        <f>ROUND($AE$1*C18/1000,1)</f>
        <v>0.6</v>
      </c>
      <c r="E18" s="203" t="s">
        <v>0</v>
      </c>
      <c r="F18" s="117"/>
      <c r="G18" s="71">
        <f t="shared" si="5"/>
        <v>0</v>
      </c>
      <c r="H18" s="526"/>
      <c r="I18" s="207" t="s">
        <v>125</v>
      </c>
      <c r="J18" s="207">
        <v>15</v>
      </c>
      <c r="K18" s="59">
        <f>ROUND($AE$1*J18/600,0)</f>
        <v>2</v>
      </c>
      <c r="L18" s="217" t="s">
        <v>15</v>
      </c>
      <c r="M18" s="117"/>
      <c r="N18" s="71">
        <f t="shared" si="6"/>
        <v>0</v>
      </c>
      <c r="O18" s="529"/>
      <c r="P18" s="71" t="s">
        <v>25</v>
      </c>
      <c r="Q18" s="71">
        <v>50</v>
      </c>
      <c r="R18" s="59">
        <f>ROUND($AE$1*Q18/1000,1)</f>
        <v>3.6</v>
      </c>
      <c r="S18" s="59" t="s">
        <v>0</v>
      </c>
      <c r="T18" s="117"/>
      <c r="U18" s="218">
        <f t="shared" si="7"/>
        <v>0</v>
      </c>
      <c r="V18" s="531"/>
      <c r="W18" s="219" t="s">
        <v>172</v>
      </c>
      <c r="X18" s="219"/>
      <c r="Y18" s="200">
        <v>1</v>
      </c>
      <c r="Z18" s="203" t="s">
        <v>15</v>
      </c>
      <c r="AA18" s="70"/>
      <c r="AB18" s="204">
        <f t="shared" si="8"/>
        <v>0</v>
      </c>
      <c r="AC18" s="529"/>
      <c r="AD18" s="71" t="s">
        <v>13</v>
      </c>
      <c r="AE18" s="71">
        <v>48</v>
      </c>
      <c r="AF18" s="59">
        <f>ROUND($AE$1*AE18/1000,)</f>
        <v>3</v>
      </c>
      <c r="AG18" s="66" t="s">
        <v>0</v>
      </c>
      <c r="AH18" s="117"/>
      <c r="AI18" s="186">
        <f t="shared" si="9"/>
        <v>0</v>
      </c>
      <c r="AJ18" s="194"/>
      <c r="AK18" s="194"/>
      <c r="AL18" s="194"/>
      <c r="AM18" s="454"/>
      <c r="AN18" s="198" t="s">
        <v>128</v>
      </c>
      <c r="AO18" s="198">
        <v>5</v>
      </c>
      <c r="AP18" s="199">
        <f>ROUND($AE$1*AO18/1000,1)</f>
        <v>0.4</v>
      </c>
      <c r="AQ18" s="203" t="s">
        <v>0</v>
      </c>
      <c r="AR18" s="207"/>
      <c r="AS18" s="199"/>
      <c r="AT18" s="199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  <c r="IL18" s="194"/>
      <c r="IM18" s="194"/>
      <c r="IN18" s="194"/>
      <c r="IO18" s="194"/>
      <c r="IP18" s="194"/>
      <c r="IQ18" s="194"/>
      <c r="IR18" s="194"/>
      <c r="IS18" s="194"/>
      <c r="IT18" s="194"/>
      <c r="IU18" s="194"/>
      <c r="IV18" s="194"/>
    </row>
    <row r="19" spans="1:256" s="46" customFormat="1" ht="18.75" customHeight="1">
      <c r="A19" s="454"/>
      <c r="B19" s="198" t="s">
        <v>128</v>
      </c>
      <c r="C19" s="198">
        <v>5</v>
      </c>
      <c r="D19" s="199">
        <f>ROUND($AE$1*C19/1000,1)</f>
        <v>0.4</v>
      </c>
      <c r="E19" s="203" t="s">
        <v>0</v>
      </c>
      <c r="F19" s="117"/>
      <c r="G19" s="71">
        <f t="shared" si="5"/>
        <v>0</v>
      </c>
      <c r="H19" s="526"/>
      <c r="I19" s="207" t="s">
        <v>127</v>
      </c>
      <c r="J19" s="207">
        <v>2</v>
      </c>
      <c r="K19" s="59">
        <f>ROUND($AE$1*J19/1000,1)</f>
        <v>0.1</v>
      </c>
      <c r="L19" s="203" t="s">
        <v>0</v>
      </c>
      <c r="M19" s="117"/>
      <c r="N19" s="71">
        <f t="shared" si="6"/>
        <v>0</v>
      </c>
      <c r="O19" s="529"/>
      <c r="P19" s="71" t="s">
        <v>23</v>
      </c>
      <c r="Q19" s="71">
        <v>34</v>
      </c>
      <c r="R19" s="59">
        <v>3</v>
      </c>
      <c r="S19" s="59" t="s">
        <v>0</v>
      </c>
      <c r="T19" s="117"/>
      <c r="U19" s="218">
        <f t="shared" si="7"/>
        <v>0</v>
      </c>
      <c r="V19" s="531"/>
      <c r="W19" s="219" t="s">
        <v>82</v>
      </c>
      <c r="X19" s="220">
        <v>80</v>
      </c>
      <c r="Y19" s="199">
        <f>ROUND($AE$1*X19/1000,1)</f>
        <v>5.8</v>
      </c>
      <c r="Z19" s="203" t="s">
        <v>0</v>
      </c>
      <c r="AA19" s="70"/>
      <c r="AB19" s="204">
        <f t="shared" si="8"/>
        <v>0</v>
      </c>
      <c r="AC19" s="529"/>
      <c r="AD19" s="71" t="s">
        <v>129</v>
      </c>
      <c r="AE19" s="71">
        <v>45</v>
      </c>
      <c r="AF19" s="59">
        <f>ROUND($AE$1*AE19/1000,)</f>
        <v>3</v>
      </c>
      <c r="AG19" s="66" t="s">
        <v>0</v>
      </c>
      <c r="AH19" s="117"/>
      <c r="AI19" s="186">
        <f t="shared" si="9"/>
        <v>0</v>
      </c>
      <c r="AJ19" s="194"/>
      <c r="AK19" s="194"/>
      <c r="AL19" s="194"/>
      <c r="AM19" s="454"/>
      <c r="AN19" s="198" t="s">
        <v>20</v>
      </c>
      <c r="AO19" s="198">
        <v>5</v>
      </c>
      <c r="AP19" s="199">
        <f>ROUND($AE$1*AO19/1000,1)</f>
        <v>0.4</v>
      </c>
      <c r="AQ19" s="203" t="s">
        <v>0</v>
      </c>
      <c r="AR19" s="198"/>
      <c r="AS19" s="199"/>
      <c r="AT19" s="199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  <c r="IL19" s="194"/>
      <c r="IM19" s="194"/>
      <c r="IN19" s="194"/>
      <c r="IO19" s="194"/>
      <c r="IP19" s="194"/>
      <c r="IQ19" s="194"/>
      <c r="IR19" s="194"/>
      <c r="IS19" s="194"/>
      <c r="IT19" s="194"/>
      <c r="IU19" s="194"/>
      <c r="IV19" s="194"/>
    </row>
    <row r="20" spans="1:256" s="46" customFormat="1" ht="18.75" customHeight="1">
      <c r="A20" s="454"/>
      <c r="B20" s="198" t="s">
        <v>20</v>
      </c>
      <c r="C20" s="198">
        <v>5</v>
      </c>
      <c r="D20" s="199">
        <f>ROUND($AE$1*C20/1000,1)</f>
        <v>0.4</v>
      </c>
      <c r="E20" s="203" t="s">
        <v>0</v>
      </c>
      <c r="F20" s="117"/>
      <c r="G20" s="71">
        <f t="shared" si="5"/>
        <v>0</v>
      </c>
      <c r="H20" s="526"/>
      <c r="I20" s="198" t="s">
        <v>185</v>
      </c>
      <c r="J20" s="207">
        <v>5</v>
      </c>
      <c r="K20" s="59">
        <f>ROUND($AE$1*J20/1000,1)</f>
        <v>0.4</v>
      </c>
      <c r="L20" s="203" t="s">
        <v>0</v>
      </c>
      <c r="M20" s="117"/>
      <c r="N20" s="71">
        <f t="shared" si="6"/>
        <v>0</v>
      </c>
      <c r="O20" s="529"/>
      <c r="P20" s="122"/>
      <c r="Q20" s="122"/>
      <c r="R20" s="59"/>
      <c r="S20" s="59"/>
      <c r="T20" s="117"/>
      <c r="U20" s="218">
        <f t="shared" si="7"/>
        <v>0</v>
      </c>
      <c r="V20" s="531"/>
      <c r="W20" s="219"/>
      <c r="X20" s="220"/>
      <c r="Y20" s="199"/>
      <c r="Z20" s="203"/>
      <c r="AA20" s="70"/>
      <c r="AB20" s="204">
        <f t="shared" si="8"/>
        <v>0</v>
      </c>
      <c r="AC20" s="529"/>
      <c r="AD20" s="122"/>
      <c r="AE20" s="122"/>
      <c r="AF20" s="59"/>
      <c r="AG20" s="66"/>
      <c r="AH20" s="117"/>
      <c r="AI20" s="186">
        <f t="shared" si="9"/>
        <v>0</v>
      </c>
      <c r="AJ20" s="194"/>
      <c r="AK20" s="194"/>
      <c r="AL20" s="194"/>
      <c r="AM20" s="454"/>
      <c r="AN20" s="198" t="s">
        <v>131</v>
      </c>
      <c r="AO20" s="198">
        <v>4</v>
      </c>
      <c r="AP20" s="199">
        <f>ROUND($AE$1*AO20/1000,1)</f>
        <v>0.3</v>
      </c>
      <c r="AQ20" s="203" t="s">
        <v>0</v>
      </c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  <c r="IL20" s="194"/>
      <c r="IM20" s="194"/>
      <c r="IN20" s="194"/>
      <c r="IO20" s="194"/>
      <c r="IP20" s="194"/>
      <c r="IQ20" s="194"/>
      <c r="IR20" s="194"/>
      <c r="IS20" s="194"/>
      <c r="IT20" s="194"/>
      <c r="IU20" s="194"/>
      <c r="IV20" s="194"/>
    </row>
    <row r="21" spans="1:256" s="46" customFormat="1" ht="18.75" customHeight="1">
      <c r="A21" s="454"/>
      <c r="B21" s="198" t="s">
        <v>131</v>
      </c>
      <c r="C21" s="198">
        <v>4</v>
      </c>
      <c r="D21" s="199">
        <f>ROUND($AE$1*C21/1000,1)</f>
        <v>0.3</v>
      </c>
      <c r="E21" s="203" t="s">
        <v>0</v>
      </c>
      <c r="F21" s="117"/>
      <c r="G21" s="71">
        <f t="shared" si="5"/>
        <v>0</v>
      </c>
      <c r="H21" s="526"/>
      <c r="I21" s="207" t="s">
        <v>130</v>
      </c>
      <c r="J21" s="207">
        <v>16</v>
      </c>
      <c r="K21" s="59">
        <f>ROUND($AE$1*J21/1000,1)</f>
        <v>1.2</v>
      </c>
      <c r="L21" s="203" t="s">
        <v>0</v>
      </c>
      <c r="M21" s="117"/>
      <c r="N21" s="71">
        <f t="shared" si="6"/>
        <v>0</v>
      </c>
      <c r="O21" s="529"/>
      <c r="P21" s="350" t="s">
        <v>168</v>
      </c>
      <c r="Q21" s="339">
        <v>128</v>
      </c>
      <c r="R21" s="351" t="s">
        <v>44</v>
      </c>
      <c r="S21" s="72" t="s">
        <v>26</v>
      </c>
      <c r="T21" s="117"/>
      <c r="U21" s="218" t="e">
        <f t="shared" si="7"/>
        <v>#VALUE!</v>
      </c>
      <c r="V21" s="531"/>
      <c r="W21" s="350" t="s">
        <v>168</v>
      </c>
      <c r="X21" s="339">
        <v>128</v>
      </c>
      <c r="Y21" s="351" t="s">
        <v>44</v>
      </c>
      <c r="Z21" s="72" t="s">
        <v>26</v>
      </c>
      <c r="AA21" s="70"/>
      <c r="AB21" s="204" t="e">
        <f t="shared" si="8"/>
        <v>#VALUE!</v>
      </c>
      <c r="AC21" s="529"/>
      <c r="AD21" s="350" t="s">
        <v>168</v>
      </c>
      <c r="AE21" s="339">
        <v>128</v>
      </c>
      <c r="AF21" s="351" t="s">
        <v>44</v>
      </c>
      <c r="AG21" s="72" t="s">
        <v>26</v>
      </c>
      <c r="AH21" s="117"/>
      <c r="AI21" s="186" t="e">
        <f t="shared" si="9"/>
        <v>#VALUE!</v>
      </c>
      <c r="AJ21" s="194"/>
      <c r="AK21" s="194"/>
      <c r="AL21" s="194"/>
      <c r="AM21" s="454"/>
      <c r="AN21" s="198" t="s">
        <v>27</v>
      </c>
      <c r="AO21" s="198">
        <v>13</v>
      </c>
      <c r="AP21" s="199">
        <v>2</v>
      </c>
      <c r="AQ21" s="209" t="s">
        <v>132</v>
      </c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  <c r="IL21" s="194"/>
      <c r="IM21" s="194"/>
      <c r="IN21" s="194"/>
      <c r="IO21" s="194"/>
      <c r="IP21" s="194"/>
      <c r="IQ21" s="194"/>
      <c r="IR21" s="194"/>
      <c r="IS21" s="194"/>
      <c r="IT21" s="194"/>
      <c r="IU21" s="194"/>
      <c r="IV21" s="194"/>
    </row>
    <row r="22" spans="1:256" s="46" customFormat="1" ht="18.75" customHeight="1">
      <c r="A22" s="454"/>
      <c r="B22" s="198" t="s">
        <v>27</v>
      </c>
      <c r="C22" s="198">
        <v>13</v>
      </c>
      <c r="D22" s="199">
        <v>2</v>
      </c>
      <c r="E22" s="209" t="s">
        <v>132</v>
      </c>
      <c r="F22" s="117"/>
      <c r="G22" s="71">
        <f t="shared" si="5"/>
        <v>0</v>
      </c>
      <c r="H22" s="526"/>
      <c r="I22" s="221"/>
      <c r="J22" s="221"/>
      <c r="K22" s="123"/>
      <c r="L22" s="124"/>
      <c r="M22" s="117"/>
      <c r="N22" s="71">
        <f t="shared" si="6"/>
        <v>0</v>
      </c>
      <c r="O22" s="529"/>
      <c r="P22" s="352" t="s">
        <v>204</v>
      </c>
      <c r="Q22" s="122"/>
      <c r="R22" s="59"/>
      <c r="S22" s="66"/>
      <c r="T22" s="117"/>
      <c r="U22" s="218">
        <f t="shared" si="7"/>
        <v>0</v>
      </c>
      <c r="V22" s="531"/>
      <c r="W22" s="352" t="s">
        <v>204</v>
      </c>
      <c r="X22" s="122"/>
      <c r="Y22" s="59"/>
      <c r="Z22" s="66"/>
      <c r="AA22" s="70"/>
      <c r="AB22" s="204">
        <f t="shared" si="8"/>
        <v>0</v>
      </c>
      <c r="AC22" s="529"/>
      <c r="AD22" s="352" t="s">
        <v>204</v>
      </c>
      <c r="AE22" s="122"/>
      <c r="AF22" s="59"/>
      <c r="AG22" s="66"/>
      <c r="AH22" s="117"/>
      <c r="AI22" s="186">
        <f t="shared" si="9"/>
        <v>0</v>
      </c>
      <c r="AJ22" s="194"/>
      <c r="AK22" s="194"/>
      <c r="AL22" s="194"/>
      <c r="AM22" s="454"/>
      <c r="AN22" s="223"/>
      <c r="AO22" s="223"/>
      <c r="AP22" s="199"/>
      <c r="AQ22" s="203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  <c r="IL22" s="194"/>
      <c r="IM22" s="194"/>
      <c r="IN22" s="194"/>
      <c r="IO22" s="194"/>
      <c r="IP22" s="194"/>
      <c r="IQ22" s="194"/>
      <c r="IR22" s="194"/>
      <c r="IS22" s="194"/>
      <c r="IT22" s="194"/>
      <c r="IU22" s="194"/>
      <c r="IV22" s="194"/>
    </row>
    <row r="23" spans="1:256" s="46" customFormat="1" ht="18.75" customHeight="1" thickBot="1">
      <c r="A23" s="454"/>
      <c r="B23" s="223"/>
      <c r="C23" s="223"/>
      <c r="D23" s="199"/>
      <c r="E23" s="203"/>
      <c r="F23" s="117"/>
      <c r="G23" s="71">
        <f t="shared" si="5"/>
        <v>0</v>
      </c>
      <c r="H23" s="526"/>
      <c r="I23" s="221"/>
      <c r="J23" s="221"/>
      <c r="K23" s="123"/>
      <c r="L23" s="124"/>
      <c r="M23" s="117"/>
      <c r="N23" s="71">
        <f t="shared" si="6"/>
        <v>0</v>
      </c>
      <c r="O23" s="529"/>
      <c r="P23" s="122"/>
      <c r="Q23" s="122"/>
      <c r="R23" s="59"/>
      <c r="S23" s="59"/>
      <c r="T23" s="117"/>
      <c r="U23" s="218">
        <f t="shared" si="7"/>
        <v>0</v>
      </c>
      <c r="V23" s="531"/>
      <c r="W23" s="510"/>
      <c r="X23" s="511"/>
      <c r="Y23" s="511"/>
      <c r="Z23" s="512"/>
      <c r="AA23" s="70"/>
      <c r="AB23" s="204">
        <f t="shared" si="8"/>
        <v>0</v>
      </c>
      <c r="AC23" s="529"/>
      <c r="AD23" s="212"/>
      <c r="AE23" s="212"/>
      <c r="AF23" s="199"/>
      <c r="AG23" s="203"/>
      <c r="AH23" s="117"/>
      <c r="AI23" s="186">
        <f t="shared" si="9"/>
        <v>0</v>
      </c>
      <c r="AJ23" s="194"/>
      <c r="AK23" s="194"/>
      <c r="AL23" s="194"/>
      <c r="AM23" s="522"/>
      <c r="AN23" s="225"/>
      <c r="AO23" s="225"/>
      <c r="AP23" s="226"/>
      <c r="AQ23" s="227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  <c r="IL23" s="194"/>
      <c r="IM23" s="194"/>
      <c r="IN23" s="194"/>
      <c r="IO23" s="194"/>
      <c r="IP23" s="194"/>
      <c r="IQ23" s="194"/>
      <c r="IR23" s="194"/>
      <c r="IS23" s="194"/>
      <c r="IT23" s="194"/>
      <c r="IU23" s="194"/>
      <c r="IV23" s="194"/>
    </row>
    <row r="24" spans="1:256" s="46" customFormat="1" ht="18.75" customHeight="1" thickBot="1">
      <c r="A24" s="454"/>
      <c r="B24" s="246"/>
      <c r="C24" s="246"/>
      <c r="D24" s="247"/>
      <c r="E24" s="248"/>
      <c r="F24" s="249"/>
      <c r="G24" s="250">
        <f t="shared" si="5"/>
        <v>0</v>
      </c>
      <c r="H24" s="527"/>
      <c r="I24" s="251"/>
      <c r="J24" s="251"/>
      <c r="K24" s="252"/>
      <c r="L24" s="253"/>
      <c r="M24" s="249"/>
      <c r="N24" s="250">
        <f t="shared" si="6"/>
        <v>0</v>
      </c>
      <c r="O24" s="530"/>
      <c r="P24" s="250"/>
      <c r="Q24" s="254"/>
      <c r="R24" s="149"/>
      <c r="S24" s="149"/>
      <c r="T24" s="249"/>
      <c r="U24" s="255">
        <f t="shared" si="7"/>
        <v>0</v>
      </c>
      <c r="V24" s="532"/>
      <c r="W24" s="513" t="s">
        <v>173</v>
      </c>
      <c r="X24" s="514"/>
      <c r="Y24" s="514"/>
      <c r="Z24" s="515"/>
      <c r="AA24" s="256"/>
      <c r="AB24" s="256">
        <f t="shared" si="8"/>
        <v>0</v>
      </c>
      <c r="AC24" s="530"/>
      <c r="AD24" s="257"/>
      <c r="AE24" s="257"/>
      <c r="AF24" s="247"/>
      <c r="AG24" s="248"/>
      <c r="AH24" s="249"/>
      <c r="AI24" s="186">
        <f t="shared" si="9"/>
        <v>0</v>
      </c>
      <c r="AJ24" s="194"/>
      <c r="AK24" s="194"/>
      <c r="AL24" s="194"/>
      <c r="AM24" s="421" t="s">
        <v>93</v>
      </c>
      <c r="AN24" s="82" t="s">
        <v>94</v>
      </c>
      <c r="AO24" s="407">
        <v>2</v>
      </c>
      <c r="AP24" s="407"/>
      <c r="AQ24" s="408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  <c r="IL24" s="194"/>
      <c r="IM24" s="194"/>
      <c r="IN24" s="194"/>
      <c r="IO24" s="194"/>
      <c r="IP24" s="194"/>
      <c r="IQ24" s="194"/>
      <c r="IR24" s="194"/>
      <c r="IS24" s="194"/>
      <c r="IT24" s="194"/>
      <c r="IU24" s="194"/>
      <c r="IV24" s="194"/>
    </row>
    <row r="25" spans="1:256" s="35" customFormat="1" ht="18.75" customHeight="1">
      <c r="A25" s="404" t="s">
        <v>93</v>
      </c>
      <c r="B25" s="82" t="s">
        <v>94</v>
      </c>
      <c r="C25" s="407">
        <v>2</v>
      </c>
      <c r="D25" s="407"/>
      <c r="E25" s="408"/>
      <c r="F25" s="409" t="e">
        <f>SUM(#REF!)</f>
        <v>#REF!</v>
      </c>
      <c r="G25" s="409"/>
      <c r="H25" s="421" t="s">
        <v>93</v>
      </c>
      <c r="I25" s="82" t="s">
        <v>94</v>
      </c>
      <c r="J25" s="407">
        <v>2.5</v>
      </c>
      <c r="K25" s="407"/>
      <c r="L25" s="408"/>
      <c r="M25" s="409" t="e">
        <f>SUM(#REF!)</f>
        <v>#REF!</v>
      </c>
      <c r="N25" s="410"/>
      <c r="O25" s="411" t="s">
        <v>93</v>
      </c>
      <c r="P25" s="82" t="s">
        <v>94</v>
      </c>
      <c r="Q25" s="407">
        <v>2</v>
      </c>
      <c r="R25" s="407"/>
      <c r="S25" s="408"/>
      <c r="T25" s="520" t="e">
        <f>SUM(#REF!)</f>
        <v>#REF!</v>
      </c>
      <c r="U25" s="409"/>
      <c r="V25" s="411" t="s">
        <v>93</v>
      </c>
      <c r="W25" s="82" t="s">
        <v>94</v>
      </c>
      <c r="X25" s="407">
        <v>1.8</v>
      </c>
      <c r="Y25" s="407"/>
      <c r="Z25" s="407"/>
      <c r="AA25" s="409" t="e">
        <f>SUM(#REF!)</f>
        <v>#REF!</v>
      </c>
      <c r="AB25" s="409"/>
      <c r="AC25" s="421" t="s">
        <v>93</v>
      </c>
      <c r="AD25" s="82" t="s">
        <v>94</v>
      </c>
      <c r="AE25" s="407">
        <v>1.2</v>
      </c>
      <c r="AF25" s="407"/>
      <c r="AG25" s="425"/>
      <c r="AH25" s="518" t="e">
        <f>SUM(#REF!)</f>
        <v>#REF!</v>
      </c>
      <c r="AI25" s="519"/>
      <c r="AJ25" s="228">
        <f>(AE25+X25+Q25+J25+C25)/5</f>
        <v>1.9</v>
      </c>
      <c r="AK25" s="181"/>
      <c r="AL25" s="181"/>
      <c r="AM25" s="422"/>
      <c r="AN25" s="84" t="s">
        <v>95</v>
      </c>
      <c r="AO25" s="414">
        <v>0.6</v>
      </c>
      <c r="AP25" s="414"/>
      <c r="AQ25" s="415"/>
      <c r="AR25" s="181"/>
      <c r="AS25" s="181"/>
      <c r="AT25" s="229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1"/>
      <c r="EN25" s="181"/>
      <c r="EO25" s="181"/>
      <c r="EP25" s="181"/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  <c r="FF25" s="181"/>
      <c r="FG25" s="181"/>
      <c r="FH25" s="181"/>
      <c r="FI25" s="181"/>
      <c r="FJ25" s="181"/>
      <c r="FK25" s="181"/>
      <c r="FL25" s="181"/>
      <c r="FM25" s="181"/>
      <c r="FN25" s="181"/>
      <c r="FO25" s="181"/>
      <c r="FP25" s="181"/>
      <c r="FQ25" s="181"/>
      <c r="FR25" s="181"/>
      <c r="FS25" s="181"/>
      <c r="FT25" s="181"/>
      <c r="FU25" s="181"/>
      <c r="FV25" s="181"/>
      <c r="FW25" s="181"/>
      <c r="FX25" s="181"/>
      <c r="FY25" s="181"/>
      <c r="FZ25" s="181"/>
      <c r="GA25" s="181"/>
      <c r="GB25" s="181"/>
      <c r="GC25" s="181"/>
      <c r="GD25" s="181"/>
      <c r="GE25" s="181"/>
      <c r="GF25" s="181"/>
      <c r="GG25" s="181"/>
      <c r="GH25" s="181"/>
      <c r="GI25" s="181"/>
      <c r="GJ25" s="181"/>
      <c r="GK25" s="181"/>
      <c r="GL25" s="181"/>
      <c r="GM25" s="181"/>
      <c r="GN25" s="181"/>
      <c r="GO25" s="181"/>
      <c r="GP25" s="181"/>
      <c r="GQ25" s="181"/>
      <c r="GR25" s="181"/>
      <c r="GS25" s="181"/>
      <c r="GT25" s="181"/>
      <c r="GU25" s="181"/>
      <c r="GV25" s="181"/>
      <c r="GW25" s="181"/>
      <c r="GX25" s="181"/>
      <c r="GY25" s="181"/>
      <c r="GZ25" s="181"/>
      <c r="HA25" s="181"/>
      <c r="HB25" s="181"/>
      <c r="HC25" s="181"/>
      <c r="HD25" s="181"/>
      <c r="HE25" s="181"/>
      <c r="HF25" s="181"/>
      <c r="HG25" s="181"/>
      <c r="HH25" s="181"/>
      <c r="HI25" s="181"/>
      <c r="HJ25" s="181"/>
      <c r="HK25" s="181"/>
      <c r="HL25" s="181"/>
      <c r="HM25" s="181"/>
      <c r="HN25" s="181"/>
      <c r="HO25" s="181"/>
      <c r="HP25" s="181"/>
      <c r="HQ25" s="181"/>
      <c r="HR25" s="181"/>
      <c r="HS25" s="181"/>
      <c r="HT25" s="181"/>
      <c r="HU25" s="181"/>
      <c r="HV25" s="181"/>
      <c r="HW25" s="181"/>
      <c r="HX25" s="181"/>
      <c r="HY25" s="181"/>
      <c r="HZ25" s="181"/>
      <c r="IA25" s="181"/>
      <c r="IB25" s="181"/>
      <c r="IC25" s="181"/>
      <c r="ID25" s="181"/>
      <c r="IE25" s="181"/>
      <c r="IF25" s="181"/>
      <c r="IG25" s="181"/>
      <c r="IH25" s="181"/>
      <c r="II25" s="181"/>
      <c r="IJ25" s="181"/>
      <c r="IK25" s="181"/>
      <c r="IL25" s="181"/>
      <c r="IM25" s="181"/>
      <c r="IN25" s="181"/>
      <c r="IO25" s="181"/>
      <c r="IP25" s="181"/>
      <c r="IQ25" s="181"/>
      <c r="IR25" s="181"/>
      <c r="IS25" s="181"/>
      <c r="IT25" s="181"/>
      <c r="IU25" s="181"/>
      <c r="IV25" s="181"/>
    </row>
    <row r="26" spans="1:256" s="35" customFormat="1" ht="18.75" customHeight="1">
      <c r="A26" s="405"/>
      <c r="B26" s="84" t="s">
        <v>95</v>
      </c>
      <c r="C26" s="414">
        <v>0.6</v>
      </c>
      <c r="D26" s="414"/>
      <c r="E26" s="415"/>
      <c r="F26" s="85"/>
      <c r="G26" s="86"/>
      <c r="H26" s="422"/>
      <c r="I26" s="84" t="s">
        <v>95</v>
      </c>
      <c r="J26" s="414">
        <v>1</v>
      </c>
      <c r="K26" s="414"/>
      <c r="L26" s="415"/>
      <c r="M26" s="87"/>
      <c r="N26" s="86"/>
      <c r="O26" s="412"/>
      <c r="P26" s="84" t="s">
        <v>95</v>
      </c>
      <c r="Q26" s="414">
        <v>0.5</v>
      </c>
      <c r="R26" s="414"/>
      <c r="S26" s="415"/>
      <c r="T26" s="87"/>
      <c r="U26" s="88"/>
      <c r="V26" s="412"/>
      <c r="W26" s="84" t="s">
        <v>95</v>
      </c>
      <c r="X26" s="414">
        <v>0.5</v>
      </c>
      <c r="Y26" s="414"/>
      <c r="Z26" s="414"/>
      <c r="AA26" s="89"/>
      <c r="AB26" s="86"/>
      <c r="AC26" s="422"/>
      <c r="AD26" s="84" t="s">
        <v>95</v>
      </c>
      <c r="AE26" s="414">
        <v>0.5</v>
      </c>
      <c r="AF26" s="414"/>
      <c r="AG26" s="420"/>
      <c r="AH26" s="230"/>
      <c r="AI26" s="231"/>
      <c r="AJ26" s="228">
        <f aca="true" t="shared" si="10" ref="AJ26:AJ31">(AE26+X26+Q26+J26+C26)/5</f>
        <v>0.62</v>
      </c>
      <c r="AK26" s="181"/>
      <c r="AL26" s="181"/>
      <c r="AM26" s="422"/>
      <c r="AN26" s="92" t="s">
        <v>96</v>
      </c>
      <c r="AO26" s="414">
        <v>0.4</v>
      </c>
      <c r="AP26" s="414"/>
      <c r="AQ26" s="415"/>
      <c r="AR26" s="181"/>
      <c r="AS26" s="181"/>
      <c r="AT26" s="229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181"/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1"/>
      <c r="DV26" s="181"/>
      <c r="DW26" s="181"/>
      <c r="DX26" s="181"/>
      <c r="DY26" s="181"/>
      <c r="DZ26" s="181"/>
      <c r="EA26" s="181"/>
      <c r="EB26" s="181"/>
      <c r="EC26" s="181"/>
      <c r="ED26" s="181"/>
      <c r="EE26" s="181"/>
      <c r="EF26" s="181"/>
      <c r="EG26" s="181"/>
      <c r="EH26" s="181"/>
      <c r="EI26" s="181"/>
      <c r="EJ26" s="181"/>
      <c r="EK26" s="181"/>
      <c r="EL26" s="181"/>
      <c r="EM26" s="181"/>
      <c r="EN26" s="181"/>
      <c r="EO26" s="181"/>
      <c r="EP26" s="181"/>
      <c r="EQ26" s="181"/>
      <c r="ER26" s="181"/>
      <c r="ES26" s="181"/>
      <c r="ET26" s="181"/>
      <c r="EU26" s="181"/>
      <c r="EV26" s="181"/>
      <c r="EW26" s="181"/>
      <c r="EX26" s="181"/>
      <c r="EY26" s="181"/>
      <c r="EZ26" s="181"/>
      <c r="FA26" s="181"/>
      <c r="FB26" s="181"/>
      <c r="FC26" s="181"/>
      <c r="FD26" s="181"/>
      <c r="FE26" s="181"/>
      <c r="FF26" s="181"/>
      <c r="FG26" s="181"/>
      <c r="FH26" s="181"/>
      <c r="FI26" s="181"/>
      <c r="FJ26" s="181"/>
      <c r="FK26" s="181"/>
      <c r="FL26" s="181"/>
      <c r="FM26" s="181"/>
      <c r="FN26" s="181"/>
      <c r="FO26" s="181"/>
      <c r="FP26" s="181"/>
      <c r="FQ26" s="181"/>
      <c r="FR26" s="181"/>
      <c r="FS26" s="181"/>
      <c r="FT26" s="181"/>
      <c r="FU26" s="181"/>
      <c r="FV26" s="181"/>
      <c r="FW26" s="181"/>
      <c r="FX26" s="181"/>
      <c r="FY26" s="181"/>
      <c r="FZ26" s="181"/>
      <c r="GA26" s="181"/>
      <c r="GB26" s="181"/>
      <c r="GC26" s="181"/>
      <c r="GD26" s="181"/>
      <c r="GE26" s="181"/>
      <c r="GF26" s="181"/>
      <c r="GG26" s="181"/>
      <c r="GH26" s="181"/>
      <c r="GI26" s="181"/>
      <c r="GJ26" s="181"/>
      <c r="GK26" s="181"/>
      <c r="GL26" s="181"/>
      <c r="GM26" s="181"/>
      <c r="GN26" s="181"/>
      <c r="GO26" s="181"/>
      <c r="GP26" s="181"/>
      <c r="GQ26" s="181"/>
      <c r="GR26" s="181"/>
      <c r="GS26" s="181"/>
      <c r="GT26" s="181"/>
      <c r="GU26" s="181"/>
      <c r="GV26" s="181"/>
      <c r="GW26" s="181"/>
      <c r="GX26" s="181"/>
      <c r="GY26" s="181"/>
      <c r="GZ26" s="181"/>
      <c r="HA26" s="181"/>
      <c r="HB26" s="181"/>
      <c r="HC26" s="181"/>
      <c r="HD26" s="181"/>
      <c r="HE26" s="181"/>
      <c r="HF26" s="181"/>
      <c r="HG26" s="181"/>
      <c r="HH26" s="181"/>
      <c r="HI26" s="181"/>
      <c r="HJ26" s="181"/>
      <c r="HK26" s="181"/>
      <c r="HL26" s="181"/>
      <c r="HM26" s="181"/>
      <c r="HN26" s="181"/>
      <c r="HO26" s="181"/>
      <c r="HP26" s="181"/>
      <c r="HQ26" s="181"/>
      <c r="HR26" s="181"/>
      <c r="HS26" s="181"/>
      <c r="HT26" s="181"/>
      <c r="HU26" s="181"/>
      <c r="HV26" s="181"/>
      <c r="HW26" s="181"/>
      <c r="HX26" s="181"/>
      <c r="HY26" s="181"/>
      <c r="HZ26" s="181"/>
      <c r="IA26" s="181"/>
      <c r="IB26" s="181"/>
      <c r="IC26" s="181"/>
      <c r="ID26" s="181"/>
      <c r="IE26" s="181"/>
      <c r="IF26" s="181"/>
      <c r="IG26" s="181"/>
      <c r="IH26" s="181"/>
      <c r="II26" s="181"/>
      <c r="IJ26" s="181"/>
      <c r="IK26" s="181"/>
      <c r="IL26" s="181"/>
      <c r="IM26" s="181"/>
      <c r="IN26" s="181"/>
      <c r="IO26" s="181"/>
      <c r="IP26" s="181"/>
      <c r="IQ26" s="181"/>
      <c r="IR26" s="181"/>
      <c r="IS26" s="181"/>
      <c r="IT26" s="181"/>
      <c r="IU26" s="181"/>
      <c r="IV26" s="181"/>
    </row>
    <row r="27" spans="1:256" s="35" customFormat="1" ht="18.75" customHeight="1">
      <c r="A27" s="405"/>
      <c r="B27" s="92" t="s">
        <v>96</v>
      </c>
      <c r="C27" s="414">
        <v>0.4</v>
      </c>
      <c r="D27" s="414"/>
      <c r="E27" s="415"/>
      <c r="F27" s="85"/>
      <c r="G27" s="86"/>
      <c r="H27" s="422"/>
      <c r="I27" s="92" t="s">
        <v>96</v>
      </c>
      <c r="J27" s="414">
        <v>0.6</v>
      </c>
      <c r="K27" s="414"/>
      <c r="L27" s="415"/>
      <c r="M27" s="87"/>
      <c r="N27" s="86"/>
      <c r="O27" s="412"/>
      <c r="P27" s="92" t="s">
        <v>96</v>
      </c>
      <c r="Q27" s="414">
        <v>0.5</v>
      </c>
      <c r="R27" s="414"/>
      <c r="S27" s="415"/>
      <c r="T27" s="87"/>
      <c r="U27" s="88"/>
      <c r="V27" s="412"/>
      <c r="W27" s="92" t="s">
        <v>96</v>
      </c>
      <c r="X27" s="414">
        <v>0.5</v>
      </c>
      <c r="Y27" s="414"/>
      <c r="Z27" s="414"/>
      <c r="AA27" s="89"/>
      <c r="AB27" s="86"/>
      <c r="AC27" s="422"/>
      <c r="AD27" s="92" t="s">
        <v>96</v>
      </c>
      <c r="AE27" s="414">
        <v>0.4</v>
      </c>
      <c r="AF27" s="414"/>
      <c r="AG27" s="420"/>
      <c r="AH27" s="230"/>
      <c r="AI27" s="231"/>
      <c r="AJ27" s="228">
        <f t="shared" si="10"/>
        <v>0.48</v>
      </c>
      <c r="AK27" s="181"/>
      <c r="AL27" s="181"/>
      <c r="AM27" s="422"/>
      <c r="AN27" s="94" t="s">
        <v>98</v>
      </c>
      <c r="AO27" s="414">
        <v>0.5</v>
      </c>
      <c r="AP27" s="414"/>
      <c r="AQ27" s="415"/>
      <c r="AR27" s="181"/>
      <c r="AS27" s="181"/>
      <c r="AT27" s="232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81"/>
      <c r="DY27" s="181"/>
      <c r="DZ27" s="181"/>
      <c r="EA27" s="181"/>
      <c r="EB27" s="181"/>
      <c r="EC27" s="181"/>
      <c r="ED27" s="181"/>
      <c r="EE27" s="181"/>
      <c r="EF27" s="181"/>
      <c r="EG27" s="181"/>
      <c r="EH27" s="181"/>
      <c r="EI27" s="181"/>
      <c r="EJ27" s="181"/>
      <c r="EK27" s="181"/>
      <c r="EL27" s="181"/>
      <c r="EM27" s="181"/>
      <c r="EN27" s="181"/>
      <c r="EO27" s="181"/>
      <c r="EP27" s="181"/>
      <c r="EQ27" s="181"/>
      <c r="ER27" s="181"/>
      <c r="ES27" s="181"/>
      <c r="ET27" s="181"/>
      <c r="EU27" s="181"/>
      <c r="EV27" s="181"/>
      <c r="EW27" s="181"/>
      <c r="EX27" s="181"/>
      <c r="EY27" s="181"/>
      <c r="EZ27" s="181"/>
      <c r="FA27" s="181"/>
      <c r="FB27" s="181"/>
      <c r="FC27" s="181"/>
      <c r="FD27" s="181"/>
      <c r="FE27" s="181"/>
      <c r="FF27" s="181"/>
      <c r="FG27" s="181"/>
      <c r="FH27" s="181"/>
      <c r="FI27" s="181"/>
      <c r="FJ27" s="181"/>
      <c r="FK27" s="181"/>
      <c r="FL27" s="181"/>
      <c r="FM27" s="181"/>
      <c r="FN27" s="181"/>
      <c r="FO27" s="181"/>
      <c r="FP27" s="181"/>
      <c r="FQ27" s="181"/>
      <c r="FR27" s="181"/>
      <c r="FS27" s="181"/>
      <c r="FT27" s="181"/>
      <c r="FU27" s="181"/>
      <c r="FV27" s="181"/>
      <c r="FW27" s="181"/>
      <c r="FX27" s="181"/>
      <c r="FY27" s="181"/>
      <c r="FZ27" s="181"/>
      <c r="GA27" s="181"/>
      <c r="GB27" s="181"/>
      <c r="GC27" s="181"/>
      <c r="GD27" s="181"/>
      <c r="GE27" s="181"/>
      <c r="GF27" s="181"/>
      <c r="GG27" s="181"/>
      <c r="GH27" s="181"/>
      <c r="GI27" s="181"/>
      <c r="GJ27" s="181"/>
      <c r="GK27" s="181"/>
      <c r="GL27" s="181"/>
      <c r="GM27" s="181"/>
      <c r="GN27" s="181"/>
      <c r="GO27" s="181"/>
      <c r="GP27" s="181"/>
      <c r="GQ27" s="181"/>
      <c r="GR27" s="181"/>
      <c r="GS27" s="181"/>
      <c r="GT27" s="181"/>
      <c r="GU27" s="181"/>
      <c r="GV27" s="181"/>
      <c r="GW27" s="181"/>
      <c r="GX27" s="181"/>
      <c r="GY27" s="181"/>
      <c r="GZ27" s="181"/>
      <c r="HA27" s="181"/>
      <c r="HB27" s="181"/>
      <c r="HC27" s="181"/>
      <c r="HD27" s="181"/>
      <c r="HE27" s="181"/>
      <c r="HF27" s="181"/>
      <c r="HG27" s="181"/>
      <c r="HH27" s="181"/>
      <c r="HI27" s="181"/>
      <c r="HJ27" s="181"/>
      <c r="HK27" s="181"/>
      <c r="HL27" s="181"/>
      <c r="HM27" s="181"/>
      <c r="HN27" s="181"/>
      <c r="HO27" s="181"/>
      <c r="HP27" s="181"/>
      <c r="HQ27" s="181"/>
      <c r="HR27" s="181"/>
      <c r="HS27" s="181"/>
      <c r="HT27" s="181"/>
      <c r="HU27" s="181"/>
      <c r="HV27" s="181"/>
      <c r="HW27" s="181"/>
      <c r="HX27" s="181"/>
      <c r="HY27" s="181"/>
      <c r="HZ27" s="181"/>
      <c r="IA27" s="181"/>
      <c r="IB27" s="181"/>
      <c r="IC27" s="181"/>
      <c r="ID27" s="181"/>
      <c r="IE27" s="181"/>
      <c r="IF27" s="181"/>
      <c r="IG27" s="181"/>
      <c r="IH27" s="181"/>
      <c r="II27" s="181"/>
      <c r="IJ27" s="181"/>
      <c r="IK27" s="181"/>
      <c r="IL27" s="181"/>
      <c r="IM27" s="181"/>
      <c r="IN27" s="181"/>
      <c r="IO27" s="181"/>
      <c r="IP27" s="181"/>
      <c r="IQ27" s="181"/>
      <c r="IR27" s="181"/>
      <c r="IS27" s="181"/>
      <c r="IT27" s="181"/>
      <c r="IU27" s="181"/>
      <c r="IV27" s="181"/>
    </row>
    <row r="28" spans="1:256" s="35" customFormat="1" ht="18.75" customHeight="1">
      <c r="A28" s="405"/>
      <c r="B28" s="94" t="s">
        <v>98</v>
      </c>
      <c r="C28" s="414">
        <v>0.5</v>
      </c>
      <c r="D28" s="414"/>
      <c r="E28" s="415"/>
      <c r="F28" s="85"/>
      <c r="G28" s="86"/>
      <c r="H28" s="422"/>
      <c r="I28" s="94" t="s">
        <v>97</v>
      </c>
      <c r="J28" s="414">
        <v>0.5</v>
      </c>
      <c r="K28" s="414"/>
      <c r="L28" s="415"/>
      <c r="M28" s="87"/>
      <c r="N28" s="86"/>
      <c r="O28" s="412"/>
      <c r="P28" s="94" t="s">
        <v>97</v>
      </c>
      <c r="Q28" s="414">
        <v>0.5</v>
      </c>
      <c r="R28" s="414"/>
      <c r="S28" s="415"/>
      <c r="T28" s="87"/>
      <c r="U28" s="88"/>
      <c r="V28" s="412"/>
      <c r="W28" s="94" t="s">
        <v>98</v>
      </c>
      <c r="X28" s="414">
        <v>0.5</v>
      </c>
      <c r="Y28" s="414"/>
      <c r="Z28" s="414"/>
      <c r="AA28" s="89"/>
      <c r="AB28" s="86"/>
      <c r="AC28" s="422"/>
      <c r="AD28" s="94" t="s">
        <v>98</v>
      </c>
      <c r="AE28" s="414">
        <v>0.5</v>
      </c>
      <c r="AF28" s="414"/>
      <c r="AG28" s="420"/>
      <c r="AH28" s="230"/>
      <c r="AI28" s="231"/>
      <c r="AJ28" s="228">
        <f t="shared" si="10"/>
        <v>0.5</v>
      </c>
      <c r="AK28" s="181"/>
      <c r="AL28" s="181"/>
      <c r="AM28" s="422"/>
      <c r="AN28" s="84" t="s">
        <v>99</v>
      </c>
      <c r="AO28" s="414">
        <v>0</v>
      </c>
      <c r="AP28" s="414"/>
      <c r="AQ28" s="415"/>
      <c r="AR28" s="181"/>
      <c r="AS28" s="181"/>
      <c r="AT28" s="232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  <c r="DE28" s="181"/>
      <c r="DF28" s="181"/>
      <c r="DG28" s="181"/>
      <c r="DH28" s="181"/>
      <c r="DI28" s="181"/>
      <c r="DJ28" s="181"/>
      <c r="DK28" s="181"/>
      <c r="DL28" s="181"/>
      <c r="DM28" s="181"/>
      <c r="DN28" s="181"/>
      <c r="DO28" s="181"/>
      <c r="DP28" s="181"/>
      <c r="DQ28" s="181"/>
      <c r="DR28" s="181"/>
      <c r="DS28" s="181"/>
      <c r="DT28" s="181"/>
      <c r="DU28" s="181"/>
      <c r="DV28" s="181"/>
      <c r="DW28" s="181"/>
      <c r="DX28" s="181"/>
      <c r="DY28" s="181"/>
      <c r="DZ28" s="181"/>
      <c r="EA28" s="181"/>
      <c r="EB28" s="181"/>
      <c r="EC28" s="181"/>
      <c r="ED28" s="181"/>
      <c r="EE28" s="181"/>
      <c r="EF28" s="181"/>
      <c r="EG28" s="181"/>
      <c r="EH28" s="181"/>
      <c r="EI28" s="181"/>
      <c r="EJ28" s="181"/>
      <c r="EK28" s="181"/>
      <c r="EL28" s="181"/>
      <c r="EM28" s="181"/>
      <c r="EN28" s="181"/>
      <c r="EO28" s="181"/>
      <c r="EP28" s="181"/>
      <c r="EQ28" s="181"/>
      <c r="ER28" s="181"/>
      <c r="ES28" s="181"/>
      <c r="ET28" s="181"/>
      <c r="EU28" s="181"/>
      <c r="EV28" s="181"/>
      <c r="EW28" s="181"/>
      <c r="EX28" s="181"/>
      <c r="EY28" s="181"/>
      <c r="EZ28" s="181"/>
      <c r="FA28" s="181"/>
      <c r="FB28" s="181"/>
      <c r="FC28" s="181"/>
      <c r="FD28" s="181"/>
      <c r="FE28" s="181"/>
      <c r="FF28" s="181"/>
      <c r="FG28" s="181"/>
      <c r="FH28" s="181"/>
      <c r="FI28" s="181"/>
      <c r="FJ28" s="181"/>
      <c r="FK28" s="181"/>
      <c r="FL28" s="181"/>
      <c r="FM28" s="181"/>
      <c r="FN28" s="181"/>
      <c r="FO28" s="181"/>
      <c r="FP28" s="181"/>
      <c r="FQ28" s="181"/>
      <c r="FR28" s="181"/>
      <c r="FS28" s="181"/>
      <c r="FT28" s="181"/>
      <c r="FU28" s="181"/>
      <c r="FV28" s="181"/>
      <c r="FW28" s="181"/>
      <c r="FX28" s="181"/>
      <c r="FY28" s="181"/>
      <c r="FZ28" s="181"/>
      <c r="GA28" s="181"/>
      <c r="GB28" s="181"/>
      <c r="GC28" s="181"/>
      <c r="GD28" s="181"/>
      <c r="GE28" s="181"/>
      <c r="GF28" s="181"/>
      <c r="GG28" s="181"/>
      <c r="GH28" s="181"/>
      <c r="GI28" s="181"/>
      <c r="GJ28" s="181"/>
      <c r="GK28" s="181"/>
      <c r="GL28" s="181"/>
      <c r="GM28" s="181"/>
      <c r="GN28" s="181"/>
      <c r="GO28" s="181"/>
      <c r="GP28" s="181"/>
      <c r="GQ28" s="181"/>
      <c r="GR28" s="181"/>
      <c r="GS28" s="181"/>
      <c r="GT28" s="181"/>
      <c r="GU28" s="181"/>
      <c r="GV28" s="181"/>
      <c r="GW28" s="181"/>
      <c r="GX28" s="181"/>
      <c r="GY28" s="181"/>
      <c r="GZ28" s="181"/>
      <c r="HA28" s="181"/>
      <c r="HB28" s="181"/>
      <c r="HC28" s="181"/>
      <c r="HD28" s="181"/>
      <c r="HE28" s="181"/>
      <c r="HF28" s="181"/>
      <c r="HG28" s="181"/>
      <c r="HH28" s="181"/>
      <c r="HI28" s="181"/>
      <c r="HJ28" s="181"/>
      <c r="HK28" s="181"/>
      <c r="HL28" s="181"/>
      <c r="HM28" s="181"/>
      <c r="HN28" s="181"/>
      <c r="HO28" s="181"/>
      <c r="HP28" s="181"/>
      <c r="HQ28" s="181"/>
      <c r="HR28" s="181"/>
      <c r="HS28" s="181"/>
      <c r="HT28" s="181"/>
      <c r="HU28" s="181"/>
      <c r="HV28" s="181"/>
      <c r="HW28" s="181"/>
      <c r="HX28" s="181"/>
      <c r="HY28" s="181"/>
      <c r="HZ28" s="181"/>
      <c r="IA28" s="181"/>
      <c r="IB28" s="181"/>
      <c r="IC28" s="181"/>
      <c r="ID28" s="181"/>
      <c r="IE28" s="181"/>
      <c r="IF28" s="181"/>
      <c r="IG28" s="181"/>
      <c r="IH28" s="181"/>
      <c r="II28" s="181"/>
      <c r="IJ28" s="181"/>
      <c r="IK28" s="181"/>
      <c r="IL28" s="181"/>
      <c r="IM28" s="181"/>
      <c r="IN28" s="181"/>
      <c r="IO28" s="181"/>
      <c r="IP28" s="181"/>
      <c r="IQ28" s="181"/>
      <c r="IR28" s="181"/>
      <c r="IS28" s="181"/>
      <c r="IT28" s="181"/>
      <c r="IU28" s="181"/>
      <c r="IV28" s="181"/>
    </row>
    <row r="29" spans="1:256" s="35" customFormat="1" ht="18.75" customHeight="1">
      <c r="A29" s="405"/>
      <c r="B29" s="84" t="s">
        <v>99</v>
      </c>
      <c r="C29" s="414">
        <v>1</v>
      </c>
      <c r="D29" s="414"/>
      <c r="E29" s="415"/>
      <c r="F29" s="85"/>
      <c r="G29" s="86"/>
      <c r="H29" s="422"/>
      <c r="I29" s="84" t="s">
        <v>99</v>
      </c>
      <c r="J29" s="414">
        <v>0</v>
      </c>
      <c r="K29" s="414"/>
      <c r="L29" s="415"/>
      <c r="M29" s="87"/>
      <c r="N29" s="86"/>
      <c r="O29" s="412"/>
      <c r="P29" s="84" t="s">
        <v>99</v>
      </c>
      <c r="Q29" s="414">
        <v>1</v>
      </c>
      <c r="R29" s="414"/>
      <c r="S29" s="415"/>
      <c r="T29" s="87"/>
      <c r="U29" s="88"/>
      <c r="V29" s="412"/>
      <c r="W29" s="84" t="s">
        <v>99</v>
      </c>
      <c r="X29" s="414">
        <v>0.7</v>
      </c>
      <c r="Y29" s="414"/>
      <c r="Z29" s="414"/>
      <c r="AA29" s="89"/>
      <c r="AB29" s="86"/>
      <c r="AC29" s="422"/>
      <c r="AD29" s="84" t="s">
        <v>99</v>
      </c>
      <c r="AE29" s="414">
        <v>1</v>
      </c>
      <c r="AF29" s="414"/>
      <c r="AG29" s="420"/>
      <c r="AH29" s="230"/>
      <c r="AI29" s="231"/>
      <c r="AJ29" s="228">
        <f t="shared" si="10"/>
        <v>0.74</v>
      </c>
      <c r="AK29" s="181"/>
      <c r="AL29" s="181"/>
      <c r="AM29" s="422"/>
      <c r="AN29" s="84" t="s">
        <v>100</v>
      </c>
      <c r="AO29" s="414">
        <v>0.4</v>
      </c>
      <c r="AP29" s="414"/>
      <c r="AQ29" s="415"/>
      <c r="AR29" s="181"/>
      <c r="AS29" s="181"/>
      <c r="AT29" s="232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81"/>
      <c r="DY29" s="181"/>
      <c r="DZ29" s="181"/>
      <c r="EA29" s="181"/>
      <c r="EB29" s="181"/>
      <c r="EC29" s="181"/>
      <c r="ED29" s="181"/>
      <c r="EE29" s="181"/>
      <c r="EF29" s="181"/>
      <c r="EG29" s="181"/>
      <c r="EH29" s="181"/>
      <c r="EI29" s="181"/>
      <c r="EJ29" s="181"/>
      <c r="EK29" s="181"/>
      <c r="EL29" s="181"/>
      <c r="EM29" s="181"/>
      <c r="EN29" s="181"/>
      <c r="EO29" s="181"/>
      <c r="EP29" s="181"/>
      <c r="EQ29" s="181"/>
      <c r="ER29" s="181"/>
      <c r="ES29" s="181"/>
      <c r="ET29" s="181"/>
      <c r="EU29" s="181"/>
      <c r="EV29" s="181"/>
      <c r="EW29" s="181"/>
      <c r="EX29" s="181"/>
      <c r="EY29" s="181"/>
      <c r="EZ29" s="181"/>
      <c r="FA29" s="181"/>
      <c r="FB29" s="181"/>
      <c r="FC29" s="181"/>
      <c r="FD29" s="181"/>
      <c r="FE29" s="181"/>
      <c r="FF29" s="181"/>
      <c r="FG29" s="181"/>
      <c r="FH29" s="181"/>
      <c r="FI29" s="181"/>
      <c r="FJ29" s="181"/>
      <c r="FK29" s="181"/>
      <c r="FL29" s="181"/>
      <c r="FM29" s="181"/>
      <c r="FN29" s="181"/>
      <c r="FO29" s="181"/>
      <c r="FP29" s="181"/>
      <c r="FQ29" s="181"/>
      <c r="FR29" s="181"/>
      <c r="FS29" s="181"/>
      <c r="FT29" s="181"/>
      <c r="FU29" s="181"/>
      <c r="FV29" s="181"/>
      <c r="FW29" s="181"/>
      <c r="FX29" s="181"/>
      <c r="FY29" s="181"/>
      <c r="FZ29" s="181"/>
      <c r="GA29" s="181"/>
      <c r="GB29" s="181"/>
      <c r="GC29" s="181"/>
      <c r="GD29" s="181"/>
      <c r="GE29" s="181"/>
      <c r="GF29" s="181"/>
      <c r="GG29" s="181"/>
      <c r="GH29" s="181"/>
      <c r="GI29" s="181"/>
      <c r="GJ29" s="181"/>
      <c r="GK29" s="181"/>
      <c r="GL29" s="181"/>
      <c r="GM29" s="181"/>
      <c r="GN29" s="181"/>
      <c r="GO29" s="181"/>
      <c r="GP29" s="181"/>
      <c r="GQ29" s="181"/>
      <c r="GR29" s="181"/>
      <c r="GS29" s="181"/>
      <c r="GT29" s="181"/>
      <c r="GU29" s="181"/>
      <c r="GV29" s="181"/>
      <c r="GW29" s="181"/>
      <c r="GX29" s="181"/>
      <c r="GY29" s="181"/>
      <c r="GZ29" s="181"/>
      <c r="HA29" s="181"/>
      <c r="HB29" s="181"/>
      <c r="HC29" s="181"/>
      <c r="HD29" s="181"/>
      <c r="HE29" s="181"/>
      <c r="HF29" s="181"/>
      <c r="HG29" s="181"/>
      <c r="HH29" s="181"/>
      <c r="HI29" s="181"/>
      <c r="HJ29" s="181"/>
      <c r="HK29" s="181"/>
      <c r="HL29" s="181"/>
      <c r="HM29" s="181"/>
      <c r="HN29" s="181"/>
      <c r="HO29" s="181"/>
      <c r="HP29" s="181"/>
      <c r="HQ29" s="181"/>
      <c r="HR29" s="181"/>
      <c r="HS29" s="181"/>
      <c r="HT29" s="181"/>
      <c r="HU29" s="181"/>
      <c r="HV29" s="181"/>
      <c r="HW29" s="181"/>
      <c r="HX29" s="181"/>
      <c r="HY29" s="181"/>
      <c r="HZ29" s="181"/>
      <c r="IA29" s="181"/>
      <c r="IB29" s="181"/>
      <c r="IC29" s="181"/>
      <c r="ID29" s="181"/>
      <c r="IE29" s="181"/>
      <c r="IF29" s="181"/>
      <c r="IG29" s="181"/>
      <c r="IH29" s="181"/>
      <c r="II29" s="181"/>
      <c r="IJ29" s="181"/>
      <c r="IK29" s="181"/>
      <c r="IL29" s="181"/>
      <c r="IM29" s="181"/>
      <c r="IN29" s="181"/>
      <c r="IO29" s="181"/>
      <c r="IP29" s="181"/>
      <c r="IQ29" s="181"/>
      <c r="IR29" s="181"/>
      <c r="IS29" s="181"/>
      <c r="IT29" s="181"/>
      <c r="IU29" s="181"/>
      <c r="IV29" s="181"/>
    </row>
    <row r="30" spans="1:256" s="35" customFormat="1" ht="18.75" customHeight="1" thickBot="1">
      <c r="A30" s="405"/>
      <c r="B30" s="84" t="s">
        <v>100</v>
      </c>
      <c r="C30" s="414">
        <v>0.4</v>
      </c>
      <c r="D30" s="414"/>
      <c r="E30" s="415"/>
      <c r="F30" s="85"/>
      <c r="G30" s="86"/>
      <c r="H30" s="422"/>
      <c r="I30" s="84" t="s">
        <v>100</v>
      </c>
      <c r="J30" s="414">
        <v>0.6</v>
      </c>
      <c r="K30" s="414"/>
      <c r="L30" s="415"/>
      <c r="M30" s="95"/>
      <c r="N30" s="86"/>
      <c r="O30" s="412"/>
      <c r="P30" s="84" t="s">
        <v>100</v>
      </c>
      <c r="Q30" s="414">
        <v>0.6</v>
      </c>
      <c r="R30" s="414"/>
      <c r="S30" s="415"/>
      <c r="T30" s="87"/>
      <c r="U30" s="88"/>
      <c r="V30" s="412"/>
      <c r="W30" s="84" t="s">
        <v>100</v>
      </c>
      <c r="X30" s="414">
        <v>0.6</v>
      </c>
      <c r="Y30" s="414"/>
      <c r="Z30" s="414"/>
      <c r="AA30" s="89"/>
      <c r="AB30" s="86"/>
      <c r="AC30" s="422"/>
      <c r="AD30" s="84" t="s">
        <v>100</v>
      </c>
      <c r="AE30" s="414">
        <v>0.6</v>
      </c>
      <c r="AF30" s="414"/>
      <c r="AG30" s="420"/>
      <c r="AH30" s="230"/>
      <c r="AI30" s="231"/>
      <c r="AJ30" s="228">
        <f t="shared" si="10"/>
        <v>0.5599999999999999</v>
      </c>
      <c r="AK30" s="181">
        <v>0.2</v>
      </c>
      <c r="AL30" s="181"/>
      <c r="AM30" s="423"/>
      <c r="AN30" s="96" t="s">
        <v>101</v>
      </c>
      <c r="AO30" s="400">
        <f>AO24*70+AO25*75+AO26*25+AO27*45+AO29*120+AO28*60</f>
        <v>265.5</v>
      </c>
      <c r="AP30" s="400"/>
      <c r="AQ30" s="401"/>
      <c r="AR30" s="181"/>
      <c r="AS30" s="181"/>
      <c r="AT30" s="232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J30" s="181"/>
      <c r="DK30" s="181"/>
      <c r="DL30" s="181"/>
      <c r="DM30" s="181"/>
      <c r="DN30" s="181"/>
      <c r="DO30" s="181"/>
      <c r="DP30" s="181"/>
      <c r="DQ30" s="181"/>
      <c r="DR30" s="181"/>
      <c r="DS30" s="181"/>
      <c r="DT30" s="181"/>
      <c r="DU30" s="181"/>
      <c r="DV30" s="181"/>
      <c r="DW30" s="181"/>
      <c r="DX30" s="181"/>
      <c r="DY30" s="181"/>
      <c r="DZ30" s="181"/>
      <c r="EA30" s="181"/>
      <c r="EB30" s="181"/>
      <c r="EC30" s="181"/>
      <c r="ED30" s="181"/>
      <c r="EE30" s="181"/>
      <c r="EF30" s="181"/>
      <c r="EG30" s="181"/>
      <c r="EH30" s="181"/>
      <c r="EI30" s="181"/>
      <c r="EJ30" s="181"/>
      <c r="EK30" s="181"/>
      <c r="EL30" s="181"/>
      <c r="EM30" s="181"/>
      <c r="EN30" s="181"/>
      <c r="EO30" s="181"/>
      <c r="EP30" s="181"/>
      <c r="EQ30" s="181"/>
      <c r="ER30" s="181"/>
      <c r="ES30" s="181"/>
      <c r="ET30" s="181"/>
      <c r="EU30" s="181"/>
      <c r="EV30" s="181"/>
      <c r="EW30" s="181"/>
      <c r="EX30" s="181"/>
      <c r="EY30" s="181"/>
      <c r="EZ30" s="181"/>
      <c r="FA30" s="181"/>
      <c r="FB30" s="181"/>
      <c r="FC30" s="181"/>
      <c r="FD30" s="181"/>
      <c r="FE30" s="181"/>
      <c r="FF30" s="181"/>
      <c r="FG30" s="181"/>
      <c r="FH30" s="181"/>
      <c r="FI30" s="181"/>
      <c r="FJ30" s="181"/>
      <c r="FK30" s="181"/>
      <c r="FL30" s="181"/>
      <c r="FM30" s="181"/>
      <c r="FN30" s="181"/>
      <c r="FO30" s="181"/>
      <c r="FP30" s="181"/>
      <c r="FQ30" s="181"/>
      <c r="FR30" s="181"/>
      <c r="FS30" s="181"/>
      <c r="FT30" s="181"/>
      <c r="FU30" s="181"/>
      <c r="FV30" s="181"/>
      <c r="FW30" s="181"/>
      <c r="FX30" s="181"/>
      <c r="FY30" s="181"/>
      <c r="FZ30" s="181"/>
      <c r="GA30" s="181"/>
      <c r="GB30" s="181"/>
      <c r="GC30" s="181"/>
      <c r="GD30" s="181"/>
      <c r="GE30" s="181"/>
      <c r="GF30" s="181"/>
      <c r="GG30" s="181"/>
      <c r="GH30" s="181"/>
      <c r="GI30" s="181"/>
      <c r="GJ30" s="181"/>
      <c r="GK30" s="181"/>
      <c r="GL30" s="181"/>
      <c r="GM30" s="181"/>
      <c r="GN30" s="181"/>
      <c r="GO30" s="181"/>
      <c r="GP30" s="181"/>
      <c r="GQ30" s="181"/>
      <c r="GR30" s="181"/>
      <c r="GS30" s="181"/>
      <c r="GT30" s="181"/>
      <c r="GU30" s="181"/>
      <c r="GV30" s="181"/>
      <c r="GW30" s="181"/>
      <c r="GX30" s="181"/>
      <c r="GY30" s="181"/>
      <c r="GZ30" s="181"/>
      <c r="HA30" s="181"/>
      <c r="HB30" s="181"/>
      <c r="HC30" s="181"/>
      <c r="HD30" s="181"/>
      <c r="HE30" s="181"/>
      <c r="HF30" s="181"/>
      <c r="HG30" s="181"/>
      <c r="HH30" s="181"/>
      <c r="HI30" s="181"/>
      <c r="HJ30" s="181"/>
      <c r="HK30" s="181"/>
      <c r="HL30" s="181"/>
      <c r="HM30" s="181"/>
      <c r="HN30" s="181"/>
      <c r="HO30" s="181"/>
      <c r="HP30" s="181"/>
      <c r="HQ30" s="181"/>
      <c r="HR30" s="181"/>
      <c r="HS30" s="181"/>
      <c r="HT30" s="181"/>
      <c r="HU30" s="181"/>
      <c r="HV30" s="181"/>
      <c r="HW30" s="181"/>
      <c r="HX30" s="181"/>
      <c r="HY30" s="181"/>
      <c r="HZ30" s="181"/>
      <c r="IA30" s="181"/>
      <c r="IB30" s="181"/>
      <c r="IC30" s="181"/>
      <c r="ID30" s="181"/>
      <c r="IE30" s="181"/>
      <c r="IF30" s="181"/>
      <c r="IG30" s="181"/>
      <c r="IH30" s="181"/>
      <c r="II30" s="181"/>
      <c r="IJ30" s="181"/>
      <c r="IK30" s="181"/>
      <c r="IL30" s="181"/>
      <c r="IM30" s="181"/>
      <c r="IN30" s="181"/>
      <c r="IO30" s="181"/>
      <c r="IP30" s="181"/>
      <c r="IQ30" s="181"/>
      <c r="IR30" s="181"/>
      <c r="IS30" s="181"/>
      <c r="IT30" s="181"/>
      <c r="IU30" s="181"/>
      <c r="IV30" s="181"/>
    </row>
    <row r="31" spans="1:256" s="35" customFormat="1" ht="18.75" customHeight="1" thickBot="1">
      <c r="A31" s="406"/>
      <c r="B31" s="96" t="s">
        <v>101</v>
      </c>
      <c r="C31" s="400">
        <f>C25*70+C26*75+C27*25+C28*45+C30*120+C29*60</f>
        <v>325.5</v>
      </c>
      <c r="D31" s="400"/>
      <c r="E31" s="401"/>
      <c r="F31" s="97"/>
      <c r="G31" s="98"/>
      <c r="H31" s="423"/>
      <c r="I31" s="96" t="s">
        <v>101</v>
      </c>
      <c r="J31" s="400">
        <f>J25*70+J26*75+J27*25+J28*45+J30*120+J29*60</f>
        <v>359.5</v>
      </c>
      <c r="K31" s="400"/>
      <c r="L31" s="401"/>
      <c r="M31" s="99"/>
      <c r="N31" s="98"/>
      <c r="O31" s="413"/>
      <c r="P31" s="96" t="s">
        <v>101</v>
      </c>
      <c r="Q31" s="400">
        <f>Q25*70+Q26*75+Q27*25+Q28*45+Q30*120+Q29*60</f>
        <v>344.5</v>
      </c>
      <c r="R31" s="400"/>
      <c r="S31" s="401"/>
      <c r="T31" s="99"/>
      <c r="U31" s="100"/>
      <c r="V31" s="413"/>
      <c r="W31" s="96" t="s">
        <v>101</v>
      </c>
      <c r="X31" s="400">
        <f>X25*70+X26*75+X27*25+X28*45+X30*120+X29*60</f>
        <v>312.5</v>
      </c>
      <c r="Y31" s="400"/>
      <c r="Z31" s="400"/>
      <c r="AA31" s="101"/>
      <c r="AB31" s="98"/>
      <c r="AC31" s="423"/>
      <c r="AD31" s="96" t="s">
        <v>101</v>
      </c>
      <c r="AE31" s="400">
        <f>AE25*70+AE26*75+AE27*25+AE28*45+AE30*120+AE29*60</f>
        <v>286</v>
      </c>
      <c r="AF31" s="400"/>
      <c r="AG31" s="402"/>
      <c r="AH31" s="233"/>
      <c r="AI31" s="234"/>
      <c r="AJ31" s="228">
        <f t="shared" si="10"/>
        <v>325.6</v>
      </c>
      <c r="AK31" s="181"/>
      <c r="AL31" s="181"/>
      <c r="AM31" s="181"/>
      <c r="AN31" s="181"/>
      <c r="AO31" s="181"/>
      <c r="AP31" s="181"/>
      <c r="AQ31" s="181"/>
      <c r="AR31" s="181"/>
      <c r="AS31" s="181"/>
      <c r="AT31" s="232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DJ31" s="181"/>
      <c r="DK31" s="181"/>
      <c r="DL31" s="181"/>
      <c r="DM31" s="181"/>
      <c r="DN31" s="181"/>
      <c r="DO31" s="181"/>
      <c r="DP31" s="181"/>
      <c r="DQ31" s="181"/>
      <c r="DR31" s="181"/>
      <c r="DS31" s="181"/>
      <c r="DT31" s="181"/>
      <c r="DU31" s="181"/>
      <c r="DV31" s="181"/>
      <c r="DW31" s="181"/>
      <c r="DX31" s="181"/>
      <c r="DY31" s="181"/>
      <c r="DZ31" s="181"/>
      <c r="EA31" s="181"/>
      <c r="EB31" s="181"/>
      <c r="EC31" s="181"/>
      <c r="ED31" s="181"/>
      <c r="EE31" s="181"/>
      <c r="EF31" s="181"/>
      <c r="EG31" s="181"/>
      <c r="EH31" s="181"/>
      <c r="EI31" s="181"/>
      <c r="EJ31" s="181"/>
      <c r="EK31" s="181"/>
      <c r="EL31" s="181"/>
      <c r="EM31" s="181"/>
      <c r="EN31" s="181"/>
      <c r="EO31" s="181"/>
      <c r="EP31" s="181"/>
      <c r="EQ31" s="181"/>
      <c r="ER31" s="181"/>
      <c r="ES31" s="181"/>
      <c r="ET31" s="181"/>
      <c r="EU31" s="181"/>
      <c r="EV31" s="181"/>
      <c r="EW31" s="181"/>
      <c r="EX31" s="181"/>
      <c r="EY31" s="181"/>
      <c r="EZ31" s="181"/>
      <c r="FA31" s="181"/>
      <c r="FB31" s="181"/>
      <c r="FC31" s="181"/>
      <c r="FD31" s="181"/>
      <c r="FE31" s="181"/>
      <c r="FF31" s="181"/>
      <c r="FG31" s="181"/>
      <c r="FH31" s="181"/>
      <c r="FI31" s="181"/>
      <c r="FJ31" s="181"/>
      <c r="FK31" s="181"/>
      <c r="FL31" s="181"/>
      <c r="FM31" s="181"/>
      <c r="FN31" s="181"/>
      <c r="FO31" s="181"/>
      <c r="FP31" s="181"/>
      <c r="FQ31" s="181"/>
      <c r="FR31" s="181"/>
      <c r="FS31" s="181"/>
      <c r="FT31" s="181"/>
      <c r="FU31" s="181"/>
      <c r="FV31" s="181"/>
      <c r="FW31" s="181"/>
      <c r="FX31" s="181"/>
      <c r="FY31" s="181"/>
      <c r="FZ31" s="181"/>
      <c r="GA31" s="181"/>
      <c r="GB31" s="181"/>
      <c r="GC31" s="181"/>
      <c r="GD31" s="181"/>
      <c r="GE31" s="181"/>
      <c r="GF31" s="181"/>
      <c r="GG31" s="181"/>
      <c r="GH31" s="181"/>
      <c r="GI31" s="181"/>
      <c r="GJ31" s="181"/>
      <c r="GK31" s="181"/>
      <c r="GL31" s="181"/>
      <c r="GM31" s="181"/>
      <c r="GN31" s="181"/>
      <c r="GO31" s="181"/>
      <c r="GP31" s="181"/>
      <c r="GQ31" s="181"/>
      <c r="GR31" s="181"/>
      <c r="GS31" s="181"/>
      <c r="GT31" s="181"/>
      <c r="GU31" s="181"/>
      <c r="GV31" s="181"/>
      <c r="GW31" s="181"/>
      <c r="GX31" s="181"/>
      <c r="GY31" s="181"/>
      <c r="GZ31" s="181"/>
      <c r="HA31" s="181"/>
      <c r="HB31" s="181"/>
      <c r="HC31" s="181"/>
      <c r="HD31" s="181"/>
      <c r="HE31" s="181"/>
      <c r="HF31" s="181"/>
      <c r="HG31" s="181"/>
      <c r="HH31" s="181"/>
      <c r="HI31" s="181"/>
      <c r="HJ31" s="181"/>
      <c r="HK31" s="181"/>
      <c r="HL31" s="181"/>
      <c r="HM31" s="181"/>
      <c r="HN31" s="181"/>
      <c r="HO31" s="181"/>
      <c r="HP31" s="181"/>
      <c r="HQ31" s="181"/>
      <c r="HR31" s="181"/>
      <c r="HS31" s="181"/>
      <c r="HT31" s="181"/>
      <c r="HU31" s="181"/>
      <c r="HV31" s="181"/>
      <c r="HW31" s="181"/>
      <c r="HX31" s="181"/>
      <c r="HY31" s="181"/>
      <c r="HZ31" s="181"/>
      <c r="IA31" s="181"/>
      <c r="IB31" s="181"/>
      <c r="IC31" s="181"/>
      <c r="ID31" s="181"/>
      <c r="IE31" s="181"/>
      <c r="IF31" s="181"/>
      <c r="IG31" s="181"/>
      <c r="IH31" s="181"/>
      <c r="II31" s="181"/>
      <c r="IJ31" s="181"/>
      <c r="IK31" s="181"/>
      <c r="IL31" s="181"/>
      <c r="IM31" s="181"/>
      <c r="IN31" s="181"/>
      <c r="IO31" s="181"/>
      <c r="IP31" s="181"/>
      <c r="IQ31" s="181"/>
      <c r="IR31" s="181"/>
      <c r="IS31" s="181"/>
      <c r="IT31" s="181"/>
      <c r="IU31" s="181"/>
      <c r="IV31" s="181"/>
    </row>
    <row r="32" spans="1:256" s="46" customFormat="1" ht="18.75" customHeight="1">
      <c r="A32" s="235"/>
      <c r="B32" s="194"/>
      <c r="C32" s="194"/>
      <c r="D32" s="236"/>
      <c r="E32" s="236"/>
      <c r="F32" s="237"/>
      <c r="G32" s="194"/>
      <c r="H32" s="238"/>
      <c r="I32" s="194"/>
      <c r="J32" s="194"/>
      <c r="K32" s="236"/>
      <c r="L32" s="236"/>
      <c r="M32" s="237"/>
      <c r="N32" s="194"/>
      <c r="O32" s="239"/>
      <c r="P32" s="235"/>
      <c r="Q32" s="235"/>
      <c r="R32" s="240"/>
      <c r="S32" s="240"/>
      <c r="T32" s="237"/>
      <c r="U32" s="194"/>
      <c r="V32" s="238"/>
      <c r="W32" s="235"/>
      <c r="X32" s="235"/>
      <c r="Y32" s="240"/>
      <c r="Z32" s="240"/>
      <c r="AA32" s="237"/>
      <c r="AB32" s="194"/>
      <c r="AC32" s="235"/>
      <c r="AD32" s="194"/>
      <c r="AE32" s="194"/>
      <c r="AF32" s="236"/>
      <c r="AG32" s="236"/>
      <c r="AH32" s="237"/>
      <c r="AI32" s="194"/>
      <c r="AJ32" s="237"/>
      <c r="AK32" s="194"/>
      <c r="AL32" s="194"/>
      <c r="AM32" s="194"/>
      <c r="AN32" s="194"/>
      <c r="AO32" s="194"/>
      <c r="AP32" s="194"/>
      <c r="AQ32" s="194"/>
      <c r="AR32" s="194"/>
      <c r="AS32" s="194"/>
      <c r="AT32" s="232"/>
      <c r="AU32" s="198"/>
      <c r="AV32" s="198"/>
      <c r="AW32" s="199"/>
      <c r="AX32" s="203"/>
      <c r="AY32" s="241"/>
      <c r="AZ32" s="70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  <c r="IL32" s="194"/>
      <c r="IM32" s="194"/>
      <c r="IN32" s="194"/>
      <c r="IO32" s="194"/>
      <c r="IP32" s="194"/>
      <c r="IQ32" s="194"/>
      <c r="IR32" s="194"/>
      <c r="IS32" s="194"/>
      <c r="IT32" s="194"/>
      <c r="IU32" s="194"/>
      <c r="IV32" s="194"/>
    </row>
    <row r="33" spans="1:256" s="46" customFormat="1" ht="19.5" customHeight="1">
      <c r="A33" s="517" t="s">
        <v>102</v>
      </c>
      <c r="B33" s="517"/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7"/>
      <c r="AA33" s="517"/>
      <c r="AB33" s="517"/>
      <c r="AC33" s="517"/>
      <c r="AD33" s="517"/>
      <c r="AE33" s="517"/>
      <c r="AF33" s="517"/>
      <c r="AG33" s="517"/>
      <c r="AH33" s="517"/>
      <c r="AI33" s="242"/>
      <c r="AJ33" s="242"/>
      <c r="AK33" s="229"/>
      <c r="AL33" s="243"/>
      <c r="AM33" s="243"/>
      <c r="AN33" s="229"/>
      <c r="AO33" s="229"/>
      <c r="AP33" s="229"/>
      <c r="AQ33" s="229"/>
      <c r="AR33" s="229"/>
      <c r="AS33" s="229"/>
      <c r="AT33" s="232"/>
      <c r="AU33" s="198"/>
      <c r="AV33" s="198"/>
      <c r="AW33" s="59"/>
      <c r="AX33" s="66"/>
      <c r="AY33" s="241"/>
      <c r="AZ33" s="70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  <c r="IL33" s="194"/>
      <c r="IM33" s="194"/>
      <c r="IN33" s="194"/>
      <c r="IO33" s="194"/>
      <c r="IP33" s="194"/>
      <c r="IQ33" s="194"/>
      <c r="IR33" s="194"/>
      <c r="IS33" s="194"/>
      <c r="IT33" s="194"/>
      <c r="IU33" s="194"/>
      <c r="IV33" s="194"/>
    </row>
    <row r="34" spans="1:256" s="46" customFormat="1" ht="22.5" customHeight="1">
      <c r="A34" s="516" t="s">
        <v>103</v>
      </c>
      <c r="B34" s="516"/>
      <c r="C34" s="516"/>
      <c r="D34" s="516"/>
      <c r="E34" s="516"/>
      <c r="F34" s="516"/>
      <c r="G34" s="516"/>
      <c r="H34" s="516"/>
      <c r="I34" s="516"/>
      <c r="J34" s="516"/>
      <c r="K34" s="516"/>
      <c r="L34" s="516"/>
      <c r="M34" s="516"/>
      <c r="N34" s="516"/>
      <c r="O34" s="516"/>
      <c r="P34" s="516"/>
      <c r="Q34" s="516"/>
      <c r="R34" s="516"/>
      <c r="S34" s="516"/>
      <c r="T34" s="516"/>
      <c r="U34" s="516"/>
      <c r="V34" s="516"/>
      <c r="W34" s="516"/>
      <c r="X34" s="516"/>
      <c r="Y34" s="516"/>
      <c r="Z34" s="516"/>
      <c r="AA34" s="516"/>
      <c r="AB34" s="516"/>
      <c r="AC34" s="516"/>
      <c r="AD34" s="516"/>
      <c r="AE34" s="516"/>
      <c r="AF34" s="516"/>
      <c r="AG34" s="516"/>
      <c r="AH34" s="516"/>
      <c r="AI34" s="242"/>
      <c r="AJ34" s="242"/>
      <c r="AK34" s="229"/>
      <c r="AL34" s="243"/>
      <c r="AM34" s="243"/>
      <c r="AN34" s="229"/>
      <c r="AO34" s="229"/>
      <c r="AP34" s="229"/>
      <c r="AQ34" s="229"/>
      <c r="AR34" s="229"/>
      <c r="AS34" s="229"/>
      <c r="AT34" s="232"/>
      <c r="AU34" s="198"/>
      <c r="AV34" s="198"/>
      <c r="AW34" s="59"/>
      <c r="AX34" s="66"/>
      <c r="AY34" s="241"/>
      <c r="AZ34" s="70">
        <f>AW34*AY34</f>
        <v>0</v>
      </c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  <c r="IS34" s="194"/>
      <c r="IT34" s="194"/>
      <c r="IU34" s="194"/>
      <c r="IV34" s="194"/>
    </row>
  </sheetData>
  <sheetProtection selectLockedCells="1" selectUnlockedCells="1"/>
  <mergeCells count="97">
    <mergeCell ref="H6:H15"/>
    <mergeCell ref="V2:V4"/>
    <mergeCell ref="W2:Z2"/>
    <mergeCell ref="A2:A4"/>
    <mergeCell ref="B2:E2"/>
    <mergeCell ref="H2:H4"/>
    <mergeCell ref="I2:L2"/>
    <mergeCell ref="B4:E4"/>
    <mergeCell ref="I4:L4"/>
    <mergeCell ref="O6:O15"/>
    <mergeCell ref="AC5:AG5"/>
    <mergeCell ref="AC6:AC15"/>
    <mergeCell ref="O16:S16"/>
    <mergeCell ref="V6:V15"/>
    <mergeCell ref="AD2:AG2"/>
    <mergeCell ref="AD4:AG4"/>
    <mergeCell ref="AC2:AC4"/>
    <mergeCell ref="P4:S4"/>
    <mergeCell ref="W4:Z4"/>
    <mergeCell ref="A5:E5"/>
    <mergeCell ref="H5:L5"/>
    <mergeCell ref="O5:S5"/>
    <mergeCell ref="V5:Z5"/>
    <mergeCell ref="O2:O4"/>
    <mergeCell ref="P2:S2"/>
    <mergeCell ref="A6:A15"/>
    <mergeCell ref="AC16:AG16"/>
    <mergeCell ref="A17:A24"/>
    <mergeCell ref="H17:H24"/>
    <mergeCell ref="O17:O24"/>
    <mergeCell ref="V17:V24"/>
    <mergeCell ref="AC17:AC24"/>
    <mergeCell ref="A16:E16"/>
    <mergeCell ref="H16:L16"/>
    <mergeCell ref="V16:Z16"/>
    <mergeCell ref="A1:L1"/>
    <mergeCell ref="P1:AD1"/>
    <mergeCell ref="AM5:AM15"/>
    <mergeCell ref="AM16:AM23"/>
    <mergeCell ref="A25:A31"/>
    <mergeCell ref="C25:E25"/>
    <mergeCell ref="F25:G25"/>
    <mergeCell ref="H25:H31"/>
    <mergeCell ref="J25:L25"/>
    <mergeCell ref="AE1:AF1"/>
    <mergeCell ref="M25:N25"/>
    <mergeCell ref="O25:O31"/>
    <mergeCell ref="Q25:S25"/>
    <mergeCell ref="T25:U25"/>
    <mergeCell ref="V25:V31"/>
    <mergeCell ref="X25:Z25"/>
    <mergeCell ref="X27:Z27"/>
    <mergeCell ref="AA25:AB25"/>
    <mergeCell ref="AC25:AC31"/>
    <mergeCell ref="AE25:AG25"/>
    <mergeCell ref="AH25:AI25"/>
    <mergeCell ref="C26:E26"/>
    <mergeCell ref="J26:L26"/>
    <mergeCell ref="Q26:S26"/>
    <mergeCell ref="X26:Z26"/>
    <mergeCell ref="AE26:AG26"/>
    <mergeCell ref="C27:E27"/>
    <mergeCell ref="AE27:AG27"/>
    <mergeCell ref="C28:E28"/>
    <mergeCell ref="J28:L28"/>
    <mergeCell ref="Q28:S28"/>
    <mergeCell ref="X28:Z28"/>
    <mergeCell ref="AE28:AG28"/>
    <mergeCell ref="J27:L27"/>
    <mergeCell ref="Q27:S27"/>
    <mergeCell ref="A33:AH33"/>
    <mergeCell ref="C29:E29"/>
    <mergeCell ref="J29:L29"/>
    <mergeCell ref="Q29:S29"/>
    <mergeCell ref="X29:Z29"/>
    <mergeCell ref="AE29:AG29"/>
    <mergeCell ref="C30:E30"/>
    <mergeCell ref="J30:L30"/>
    <mergeCell ref="AO28:AQ28"/>
    <mergeCell ref="C31:E31"/>
    <mergeCell ref="J31:L31"/>
    <mergeCell ref="Q31:S31"/>
    <mergeCell ref="X31:Z31"/>
    <mergeCell ref="AE31:AG31"/>
    <mergeCell ref="AE30:AG30"/>
    <mergeCell ref="Q30:S30"/>
    <mergeCell ref="X30:Z30"/>
    <mergeCell ref="AO29:AQ29"/>
    <mergeCell ref="AO30:AQ30"/>
    <mergeCell ref="W23:Z23"/>
    <mergeCell ref="W24:Z24"/>
    <mergeCell ref="A34:AH34"/>
    <mergeCell ref="AM24:AM30"/>
    <mergeCell ref="AO24:AQ24"/>
    <mergeCell ref="AO25:AQ25"/>
    <mergeCell ref="AO26:AQ26"/>
    <mergeCell ref="AO27:AQ27"/>
  </mergeCells>
  <printOptions/>
  <pageMargins left="0.2362204724409449" right="0.15748031496062992" top="0.1968503937007874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0"/>
  <sheetViews>
    <sheetView view="pageBreakPreview" zoomScaleSheetLayoutView="100" zoomScalePageLayoutView="0" workbookViewId="0" topLeftCell="A8">
      <selection activeCell="W23" sqref="W23"/>
    </sheetView>
  </sheetViews>
  <sheetFormatPr defaultColWidth="6.125" defaultRowHeight="22.5" customHeight="1"/>
  <cols>
    <col min="1" max="1" width="3.75390625" style="298" customWidth="1"/>
    <col min="2" max="2" width="18.375" style="299" customWidth="1"/>
    <col min="3" max="3" width="6.125" style="299" customWidth="1"/>
    <col min="4" max="5" width="5.625" style="299" customWidth="1"/>
    <col min="6" max="6" width="6.125" style="300" customWidth="1"/>
    <col min="7" max="7" width="6.125" style="301" customWidth="1"/>
    <col min="8" max="8" width="3.625" style="298" customWidth="1"/>
    <col min="9" max="9" width="18.625" style="299" customWidth="1"/>
    <col min="10" max="10" width="6.125" style="299" customWidth="1"/>
    <col min="11" max="12" width="5.625" style="299" customWidth="1"/>
    <col min="13" max="13" width="6.125" style="300" customWidth="1"/>
    <col min="14" max="14" width="6.125" style="301" customWidth="1"/>
    <col min="15" max="15" width="4.25390625" style="298" customWidth="1"/>
    <col min="16" max="16" width="19.125" style="299" customWidth="1"/>
    <col min="17" max="17" width="6.125" style="299" customWidth="1"/>
    <col min="18" max="19" width="5.625" style="299" customWidth="1"/>
    <col min="20" max="20" width="6.125" style="300" customWidth="1"/>
    <col min="21" max="21" width="6.125" style="301" customWidth="1"/>
    <col min="22" max="22" width="3.625" style="302" customWidth="1"/>
    <col min="23" max="23" width="16.125" style="299" customWidth="1"/>
    <col min="24" max="24" width="6.125" style="299" customWidth="1"/>
    <col min="25" max="26" width="5.625" style="299" customWidth="1"/>
    <col min="27" max="27" width="6.125" style="300" customWidth="1"/>
    <col min="28" max="28" width="6.125" style="301" customWidth="1"/>
    <col min="29" max="29" width="4.125" style="298" customWidth="1"/>
    <col min="30" max="30" width="16.125" style="299" customWidth="1"/>
    <col min="31" max="31" width="6.125" style="299" customWidth="1"/>
    <col min="32" max="33" width="5.625" style="299" customWidth="1"/>
    <col min="34" max="34" width="6.125" style="303" customWidth="1"/>
    <col min="35" max="35" width="6.125" style="301" customWidth="1"/>
    <col min="36" max="36" width="4.125" style="298" customWidth="1"/>
    <col min="37" max="37" width="17.625" style="299" customWidth="1"/>
    <col min="38" max="38" width="6.125" style="299" customWidth="1"/>
    <col min="39" max="40" width="5.625" style="299" customWidth="1"/>
    <col min="41" max="41" width="6.125" style="301" customWidth="1"/>
    <col min="42" max="42" width="6.125" style="232" customWidth="1"/>
    <col min="43" max="43" width="7.50390625" style="232" bestFit="1" customWidth="1"/>
    <col min="44" max="16384" width="6.125" style="232" customWidth="1"/>
  </cols>
  <sheetData>
    <row r="1" spans="1:42" s="170" customFormat="1" ht="30" customHeight="1">
      <c r="A1" s="473" t="str">
        <f>'第三周 '!A1:L1</f>
        <v>僑愛國民小學附幼111學年度下學期第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20">
        <f>'[1]第五周'!$O$1</f>
        <v>6</v>
      </c>
      <c r="N1" s="168"/>
      <c r="O1" s="20">
        <f>'第三周 '!O1+1</f>
        <v>11</v>
      </c>
      <c r="P1" s="474" t="str">
        <f>'第三周 '!P1:AD1</f>
        <v>週點心食譜設計表</v>
      </c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169">
        <v>72</v>
      </c>
      <c r="AF1" s="169">
        <v>72</v>
      </c>
      <c r="AG1" s="169"/>
      <c r="AH1" s="169"/>
      <c r="AI1" s="169"/>
      <c r="AL1" s="169"/>
      <c r="AM1" s="169"/>
      <c r="AN1" s="169"/>
      <c r="AO1" s="169"/>
      <c r="AP1" s="258"/>
    </row>
    <row r="2" spans="1:42" s="181" customFormat="1" ht="18.75" customHeight="1">
      <c r="A2" s="539" t="s">
        <v>46</v>
      </c>
      <c r="B2" s="571">
        <f>'第三周 '!B2:E2+7</f>
        <v>45040</v>
      </c>
      <c r="C2" s="571"/>
      <c r="D2" s="571"/>
      <c r="E2" s="571"/>
      <c r="F2" s="259"/>
      <c r="G2" s="260"/>
      <c r="H2" s="539" t="s">
        <v>46</v>
      </c>
      <c r="I2" s="567">
        <f>B2+1</f>
        <v>45041</v>
      </c>
      <c r="J2" s="567"/>
      <c r="K2" s="567"/>
      <c r="L2" s="567"/>
      <c r="M2" s="261"/>
      <c r="N2" s="262"/>
      <c r="O2" s="562" t="s">
        <v>46</v>
      </c>
      <c r="P2" s="568">
        <f>I2+1</f>
        <v>45042</v>
      </c>
      <c r="Q2" s="568"/>
      <c r="R2" s="568"/>
      <c r="S2" s="568"/>
      <c r="T2" s="263"/>
      <c r="U2" s="264"/>
      <c r="V2" s="562" t="s">
        <v>46</v>
      </c>
      <c r="W2" s="570">
        <f>P2+1</f>
        <v>45043</v>
      </c>
      <c r="X2" s="570"/>
      <c r="Y2" s="570"/>
      <c r="Z2" s="570"/>
      <c r="AA2" s="265"/>
      <c r="AB2" s="266"/>
      <c r="AC2" s="562" t="s">
        <v>46</v>
      </c>
      <c r="AD2" s="563">
        <f>W2+1</f>
        <v>45044</v>
      </c>
      <c r="AE2" s="563"/>
      <c r="AF2" s="563"/>
      <c r="AG2" s="563"/>
      <c r="AH2" s="267"/>
      <c r="AI2" s="268"/>
      <c r="AJ2" s="562" t="s">
        <v>46</v>
      </c>
      <c r="AK2" s="572">
        <f>AD2+1</f>
        <v>45045</v>
      </c>
      <c r="AL2" s="573"/>
      <c r="AM2" s="573"/>
      <c r="AN2" s="574"/>
      <c r="AO2" s="267"/>
      <c r="AP2" s="268"/>
    </row>
    <row r="3" spans="1:42" s="181" customFormat="1" ht="18.75" customHeight="1">
      <c r="A3" s="539"/>
      <c r="B3" s="182" t="s">
        <v>47</v>
      </c>
      <c r="C3" s="182" t="s">
        <v>48</v>
      </c>
      <c r="D3" s="183" t="s">
        <v>49</v>
      </c>
      <c r="E3" s="183" t="s">
        <v>50</v>
      </c>
      <c r="F3" s="184" t="s">
        <v>51</v>
      </c>
      <c r="G3" s="182" t="s">
        <v>52</v>
      </c>
      <c r="H3" s="539"/>
      <c r="I3" s="182" t="s">
        <v>47</v>
      </c>
      <c r="J3" s="182" t="s">
        <v>48</v>
      </c>
      <c r="K3" s="183" t="s">
        <v>49</v>
      </c>
      <c r="L3" s="183" t="s">
        <v>50</v>
      </c>
      <c r="M3" s="184" t="s">
        <v>51</v>
      </c>
      <c r="N3" s="185" t="s">
        <v>52</v>
      </c>
      <c r="O3" s="562"/>
      <c r="P3" s="182" t="s">
        <v>47</v>
      </c>
      <c r="Q3" s="182" t="s">
        <v>48</v>
      </c>
      <c r="R3" s="183" t="s">
        <v>49</v>
      </c>
      <c r="S3" s="183" t="s">
        <v>50</v>
      </c>
      <c r="T3" s="184" t="s">
        <v>51</v>
      </c>
      <c r="U3" s="185" t="s">
        <v>52</v>
      </c>
      <c r="V3" s="562"/>
      <c r="W3" s="182" t="s">
        <v>47</v>
      </c>
      <c r="X3" s="182" t="s">
        <v>48</v>
      </c>
      <c r="Y3" s="183" t="s">
        <v>49</v>
      </c>
      <c r="Z3" s="183" t="s">
        <v>50</v>
      </c>
      <c r="AA3" s="184" t="s">
        <v>51</v>
      </c>
      <c r="AB3" s="185" t="s">
        <v>52</v>
      </c>
      <c r="AC3" s="562"/>
      <c r="AD3" s="182" t="s">
        <v>47</v>
      </c>
      <c r="AE3" s="182" t="s">
        <v>48</v>
      </c>
      <c r="AF3" s="183" t="s">
        <v>49</v>
      </c>
      <c r="AG3" s="183" t="s">
        <v>50</v>
      </c>
      <c r="AH3" s="184" t="s">
        <v>51</v>
      </c>
      <c r="AI3" s="185" t="s">
        <v>52</v>
      </c>
      <c r="AJ3" s="562"/>
      <c r="AK3" s="182" t="s">
        <v>47</v>
      </c>
      <c r="AL3" s="182" t="s">
        <v>48</v>
      </c>
      <c r="AM3" s="183" t="s">
        <v>49</v>
      </c>
      <c r="AN3" s="183" t="s">
        <v>50</v>
      </c>
      <c r="AO3" s="184" t="s">
        <v>51</v>
      </c>
      <c r="AP3" s="185" t="s">
        <v>52</v>
      </c>
    </row>
    <row r="4" spans="1:42" s="194" customFormat="1" ht="18.75" customHeight="1" hidden="1">
      <c r="A4" s="539"/>
      <c r="B4" s="552" t="s">
        <v>53</v>
      </c>
      <c r="C4" s="552"/>
      <c r="D4" s="552"/>
      <c r="E4" s="552"/>
      <c r="F4" s="190"/>
      <c r="G4" s="191"/>
      <c r="H4" s="539"/>
      <c r="I4" s="552" t="s">
        <v>54</v>
      </c>
      <c r="J4" s="552"/>
      <c r="K4" s="552"/>
      <c r="L4" s="552"/>
      <c r="M4" s="190"/>
      <c r="N4" s="192"/>
      <c r="O4" s="562"/>
      <c r="P4" s="552" t="s">
        <v>55</v>
      </c>
      <c r="Q4" s="552"/>
      <c r="R4" s="552"/>
      <c r="S4" s="552"/>
      <c r="T4" s="184"/>
      <c r="U4" s="186"/>
      <c r="V4" s="562"/>
      <c r="W4" s="552" t="s">
        <v>56</v>
      </c>
      <c r="X4" s="552"/>
      <c r="Y4" s="552"/>
      <c r="Z4" s="552"/>
      <c r="AA4" s="190"/>
      <c r="AB4" s="192"/>
      <c r="AC4" s="562"/>
      <c r="AD4" s="569" t="s">
        <v>57</v>
      </c>
      <c r="AE4" s="569"/>
      <c r="AF4" s="569"/>
      <c r="AG4" s="569"/>
      <c r="AH4" s="269"/>
      <c r="AI4" s="192"/>
      <c r="AJ4" s="562"/>
      <c r="AK4" s="569" t="s">
        <v>57</v>
      </c>
      <c r="AL4" s="569"/>
      <c r="AM4" s="569"/>
      <c r="AN4" s="569"/>
      <c r="AO4" s="269"/>
      <c r="AP4" s="192"/>
    </row>
    <row r="5" spans="1:42" s="194" customFormat="1" ht="18.75" customHeight="1">
      <c r="A5" s="445" t="s">
        <v>58</v>
      </c>
      <c r="B5" s="446"/>
      <c r="C5" s="446"/>
      <c r="D5" s="446"/>
      <c r="E5" s="446"/>
      <c r="F5" s="195"/>
      <c r="G5" s="196"/>
      <c r="H5" s="445" t="s">
        <v>58</v>
      </c>
      <c r="I5" s="446"/>
      <c r="J5" s="446"/>
      <c r="K5" s="446"/>
      <c r="L5" s="446"/>
      <c r="M5" s="195"/>
      <c r="N5" s="197"/>
      <c r="O5" s="447" t="s">
        <v>58</v>
      </c>
      <c r="P5" s="446"/>
      <c r="Q5" s="446"/>
      <c r="R5" s="446"/>
      <c r="S5" s="446"/>
      <c r="T5" s="195"/>
      <c r="U5" s="197"/>
      <c r="V5" s="447" t="s">
        <v>58</v>
      </c>
      <c r="W5" s="446"/>
      <c r="X5" s="446"/>
      <c r="Y5" s="446"/>
      <c r="Z5" s="446"/>
      <c r="AA5" s="195"/>
      <c r="AB5" s="197"/>
      <c r="AC5" s="447" t="s">
        <v>58</v>
      </c>
      <c r="AD5" s="446"/>
      <c r="AE5" s="446"/>
      <c r="AF5" s="446"/>
      <c r="AG5" s="446"/>
      <c r="AH5" s="190"/>
      <c r="AI5" s="192"/>
      <c r="AJ5" s="447" t="s">
        <v>58</v>
      </c>
      <c r="AK5" s="446"/>
      <c r="AL5" s="446"/>
      <c r="AM5" s="446"/>
      <c r="AN5" s="446"/>
      <c r="AO5" s="190"/>
      <c r="AP5" s="192"/>
    </row>
    <row r="6" spans="1:42" s="194" customFormat="1" ht="18.75" customHeight="1">
      <c r="A6" s="442" t="s">
        <v>221</v>
      </c>
      <c r="B6" s="372" t="s">
        <v>220</v>
      </c>
      <c r="C6" s="372">
        <v>1</v>
      </c>
      <c r="D6" s="59">
        <f>ROUND($AE$1*C6,0)</f>
        <v>72</v>
      </c>
      <c r="E6" s="66" t="s">
        <v>21</v>
      </c>
      <c r="F6" s="271"/>
      <c r="G6" s="71">
        <f>D6*F6</f>
        <v>0</v>
      </c>
      <c r="H6" s="442" t="s">
        <v>133</v>
      </c>
      <c r="I6" s="57" t="s">
        <v>193</v>
      </c>
      <c r="J6" s="56">
        <v>69</v>
      </c>
      <c r="K6" s="59">
        <f>ROUND($AE$1*J6/1000,0)</f>
        <v>5</v>
      </c>
      <c r="L6" s="66" t="s">
        <v>0</v>
      </c>
      <c r="M6" s="271"/>
      <c r="N6" s="71">
        <f>K6*M6</f>
        <v>0</v>
      </c>
      <c r="O6" s="576" t="s">
        <v>227</v>
      </c>
      <c r="P6" s="56" t="s">
        <v>24</v>
      </c>
      <c r="Q6" s="56">
        <v>8</v>
      </c>
      <c r="R6" s="59">
        <v>1</v>
      </c>
      <c r="S6" s="66" t="s">
        <v>0</v>
      </c>
      <c r="T6" s="271"/>
      <c r="U6" s="71">
        <f>R6*T6</f>
        <v>0</v>
      </c>
      <c r="V6" s="442" t="s">
        <v>134</v>
      </c>
      <c r="W6" s="57" t="s">
        <v>182</v>
      </c>
      <c r="X6" s="56">
        <v>0.8</v>
      </c>
      <c r="Y6" s="59">
        <f>ROUND($AE$1*X6/10,0)</f>
        <v>6</v>
      </c>
      <c r="Z6" s="66" t="s">
        <v>16</v>
      </c>
      <c r="AA6" s="271"/>
      <c r="AB6" s="70">
        <f>Y6*AA6</f>
        <v>0</v>
      </c>
      <c r="AC6" s="453" t="s">
        <v>224</v>
      </c>
      <c r="AD6" s="207" t="s">
        <v>192</v>
      </c>
      <c r="AE6" s="207">
        <v>69</v>
      </c>
      <c r="AF6" s="199">
        <f>ROUND($AF$1*AE6/1000,1)</f>
        <v>5</v>
      </c>
      <c r="AG6" s="203" t="s">
        <v>0</v>
      </c>
      <c r="AH6" s="271"/>
      <c r="AI6" s="186">
        <f>AF6*AH6</f>
        <v>0</v>
      </c>
      <c r="AJ6" s="564" t="s">
        <v>186</v>
      </c>
      <c r="AK6" s="198" t="s">
        <v>24</v>
      </c>
      <c r="AL6" s="198">
        <v>8</v>
      </c>
      <c r="AM6" s="199">
        <v>1</v>
      </c>
      <c r="AN6" s="203" t="s">
        <v>0</v>
      </c>
      <c r="AO6" s="272">
        <v>51</v>
      </c>
      <c r="AP6" s="198"/>
    </row>
    <row r="7" spans="1:42" s="194" customFormat="1" ht="18.75" customHeight="1">
      <c r="A7" s="443"/>
      <c r="B7" s="372"/>
      <c r="C7" s="56"/>
      <c r="D7" s="373"/>
      <c r="E7" s="373"/>
      <c r="F7" s="380"/>
      <c r="G7" s="71"/>
      <c r="H7" s="443"/>
      <c r="I7" s="56" t="s">
        <v>135</v>
      </c>
      <c r="J7" s="56">
        <v>10</v>
      </c>
      <c r="K7" s="59">
        <v>3</v>
      </c>
      <c r="L7" s="66" t="s">
        <v>0</v>
      </c>
      <c r="M7" s="271"/>
      <c r="N7" s="71">
        <f aca="true" t="shared" si="0" ref="N7:N15">K7*M7</f>
        <v>0</v>
      </c>
      <c r="O7" s="577"/>
      <c r="P7" s="144" t="s">
        <v>137</v>
      </c>
      <c r="Q7" s="56">
        <v>12</v>
      </c>
      <c r="R7" s="59">
        <v>2</v>
      </c>
      <c r="S7" s="66" t="s">
        <v>14</v>
      </c>
      <c r="T7" s="271"/>
      <c r="U7" s="71">
        <f>R7*T7</f>
        <v>0</v>
      </c>
      <c r="V7" s="443"/>
      <c r="W7" s="126" t="s">
        <v>136</v>
      </c>
      <c r="X7" s="71">
        <v>0.8</v>
      </c>
      <c r="Y7" s="59">
        <f>ROUND($AE$1*X7/7,0)</f>
        <v>8</v>
      </c>
      <c r="Z7" s="66" t="s">
        <v>15</v>
      </c>
      <c r="AA7" s="271"/>
      <c r="AB7" s="70">
        <f aca="true" t="shared" si="1" ref="AB7:AB15">Y7*AA7</f>
        <v>0</v>
      </c>
      <c r="AC7" s="454"/>
      <c r="AD7" s="55" t="s">
        <v>232</v>
      </c>
      <c r="AE7" s="55">
        <v>19.5</v>
      </c>
      <c r="AF7" s="199">
        <f>ROUND($AF$1*AE7/1000,1)</f>
        <v>1.4</v>
      </c>
      <c r="AG7" s="203" t="s">
        <v>0</v>
      </c>
      <c r="AH7" s="271"/>
      <c r="AI7" s="186">
        <f aca="true" t="shared" si="2" ref="AI7:AI15">AF7*AH7</f>
        <v>0</v>
      </c>
      <c r="AJ7" s="565"/>
      <c r="AK7" s="273" t="s">
        <v>137</v>
      </c>
      <c r="AL7" s="198">
        <v>12</v>
      </c>
      <c r="AM7" s="199">
        <v>2</v>
      </c>
      <c r="AN7" s="203" t="s">
        <v>14</v>
      </c>
      <c r="AO7" s="272">
        <v>55</v>
      </c>
      <c r="AP7" s="198"/>
    </row>
    <row r="8" spans="1:42" s="194" customFormat="1" ht="18.75" customHeight="1">
      <c r="A8" s="443"/>
      <c r="B8" s="56" t="s">
        <v>138</v>
      </c>
      <c r="C8" s="56"/>
      <c r="D8" s="71">
        <v>2</v>
      </c>
      <c r="E8" s="71" t="s">
        <v>26</v>
      </c>
      <c r="F8" s="380"/>
      <c r="G8" s="71">
        <f>D8*F8</f>
        <v>0</v>
      </c>
      <c r="H8" s="443"/>
      <c r="I8" s="56" t="s">
        <v>24</v>
      </c>
      <c r="J8" s="56">
        <v>15</v>
      </c>
      <c r="K8" s="59">
        <f>ROUND($AE$1*J8/1000,1)</f>
        <v>1.1</v>
      </c>
      <c r="L8" s="66" t="s">
        <v>0</v>
      </c>
      <c r="M8" s="271"/>
      <c r="N8" s="71">
        <f t="shared" si="0"/>
        <v>0</v>
      </c>
      <c r="O8" s="577"/>
      <c r="P8" s="56" t="s">
        <v>187</v>
      </c>
      <c r="Q8" s="56">
        <v>15</v>
      </c>
      <c r="R8" s="59">
        <v>2</v>
      </c>
      <c r="S8" s="66" t="s">
        <v>16</v>
      </c>
      <c r="T8" s="271"/>
      <c r="U8" s="71">
        <f aca="true" t="shared" si="3" ref="U8:U13">R8*T8</f>
        <v>0</v>
      </c>
      <c r="V8" s="443"/>
      <c r="W8" s="374" t="s">
        <v>139</v>
      </c>
      <c r="X8" s="56">
        <v>10</v>
      </c>
      <c r="Y8" s="59">
        <f>ROUND($AE$1*X8/1000,1)</f>
        <v>0.7</v>
      </c>
      <c r="Z8" s="66" t="s">
        <v>0</v>
      </c>
      <c r="AA8" s="271"/>
      <c r="AB8" s="70">
        <f t="shared" si="1"/>
        <v>0</v>
      </c>
      <c r="AC8" s="454"/>
      <c r="AD8" s="55" t="s">
        <v>233</v>
      </c>
      <c r="AE8" s="55">
        <v>20</v>
      </c>
      <c r="AF8" s="199">
        <f>ROUND($AF$1*AE8/1000,1)</f>
        <v>1.4</v>
      </c>
      <c r="AG8" s="203" t="s">
        <v>0</v>
      </c>
      <c r="AH8" s="271"/>
      <c r="AI8" s="186">
        <f t="shared" si="2"/>
        <v>0</v>
      </c>
      <c r="AJ8" s="565"/>
      <c r="AK8" s="198" t="s">
        <v>18</v>
      </c>
      <c r="AL8" s="198">
        <v>15</v>
      </c>
      <c r="AM8" s="199">
        <f>ROUND($AE$1*AL8/1000,1)</f>
        <v>1.1</v>
      </c>
      <c r="AN8" s="203" t="s">
        <v>0</v>
      </c>
      <c r="AO8" s="272">
        <v>67</v>
      </c>
      <c r="AP8" s="198"/>
    </row>
    <row r="9" spans="1:42" s="194" customFormat="1" ht="18.75" customHeight="1">
      <c r="A9" s="443"/>
      <c r="B9" s="148" t="s">
        <v>89</v>
      </c>
      <c r="C9" s="56"/>
      <c r="D9" s="71">
        <v>4</v>
      </c>
      <c r="E9" s="71" t="s">
        <v>26</v>
      </c>
      <c r="F9" s="380"/>
      <c r="G9" s="71">
        <f aca="true" t="shared" si="4" ref="G9:G15">D9*F9</f>
        <v>0</v>
      </c>
      <c r="H9" s="443"/>
      <c r="I9" s="56" t="s">
        <v>20</v>
      </c>
      <c r="J9" s="56">
        <v>8</v>
      </c>
      <c r="K9" s="59">
        <f>ROUND($AE$1*J9/1000,1)</f>
        <v>0.6</v>
      </c>
      <c r="L9" s="66" t="s">
        <v>0</v>
      </c>
      <c r="M9" s="271"/>
      <c r="N9" s="71">
        <f t="shared" si="0"/>
        <v>0</v>
      </c>
      <c r="O9" s="577"/>
      <c r="P9" s="56" t="s">
        <v>140</v>
      </c>
      <c r="Q9" s="56">
        <v>15</v>
      </c>
      <c r="R9" s="59" t="s">
        <v>44</v>
      </c>
      <c r="S9" s="66" t="s">
        <v>0</v>
      </c>
      <c r="T9" s="271"/>
      <c r="U9" s="71"/>
      <c r="V9" s="443"/>
      <c r="W9" s="375" t="s">
        <v>24</v>
      </c>
      <c r="X9" s="56">
        <v>16</v>
      </c>
      <c r="Y9" s="59">
        <f>ROUND($AE$1*X9/1000,1)</f>
        <v>1.2</v>
      </c>
      <c r="Z9" s="66" t="s">
        <v>0</v>
      </c>
      <c r="AA9" s="271"/>
      <c r="AB9" s="70">
        <f t="shared" si="1"/>
        <v>0</v>
      </c>
      <c r="AC9" s="454"/>
      <c r="AD9" s="55" t="s">
        <v>215</v>
      </c>
      <c r="AE9" s="55">
        <v>20</v>
      </c>
      <c r="AF9" s="199" t="s">
        <v>44</v>
      </c>
      <c r="AG9" s="203" t="s">
        <v>0</v>
      </c>
      <c r="AH9" s="271"/>
      <c r="AI9" s="186"/>
      <c r="AJ9" s="565"/>
      <c r="AK9" s="198" t="s">
        <v>140</v>
      </c>
      <c r="AL9" s="198">
        <v>15</v>
      </c>
      <c r="AM9" s="199" t="s">
        <v>44</v>
      </c>
      <c r="AN9" s="203" t="s">
        <v>0</v>
      </c>
      <c r="AO9" s="272"/>
      <c r="AP9" s="198"/>
    </row>
    <row r="10" spans="1:42" s="194" customFormat="1" ht="18.75" customHeight="1">
      <c r="A10" s="443"/>
      <c r="B10" s="57"/>
      <c r="C10" s="57"/>
      <c r="D10" s="71"/>
      <c r="E10" s="71"/>
      <c r="F10" s="380"/>
      <c r="G10" s="71">
        <f t="shared" si="4"/>
        <v>0</v>
      </c>
      <c r="H10" s="443"/>
      <c r="I10" s="56" t="s">
        <v>19</v>
      </c>
      <c r="J10" s="56">
        <v>6</v>
      </c>
      <c r="K10" s="59">
        <f>ROUND($AE$1*J10/1000,1)</f>
        <v>0.4</v>
      </c>
      <c r="L10" s="66" t="s">
        <v>0</v>
      </c>
      <c r="M10" s="271"/>
      <c r="N10" s="71">
        <f t="shared" si="0"/>
        <v>0</v>
      </c>
      <c r="O10" s="577"/>
      <c r="P10" s="56" t="s">
        <v>141</v>
      </c>
      <c r="Q10" s="56">
        <v>1.5</v>
      </c>
      <c r="R10" s="59">
        <f>ROUND($AF$1*Q10/1000,1)</f>
        <v>0.1</v>
      </c>
      <c r="S10" s="66" t="s">
        <v>0</v>
      </c>
      <c r="T10" s="271"/>
      <c r="U10" s="71">
        <f t="shared" si="3"/>
        <v>0</v>
      </c>
      <c r="V10" s="443"/>
      <c r="W10" s="375" t="s">
        <v>20</v>
      </c>
      <c r="X10" s="56">
        <v>10</v>
      </c>
      <c r="Y10" s="59">
        <f>ROUND($AE$1*X10/1000,1)</f>
        <v>0.7</v>
      </c>
      <c r="Z10" s="66" t="s">
        <v>0</v>
      </c>
      <c r="AA10" s="271"/>
      <c r="AB10" s="70">
        <f t="shared" si="1"/>
        <v>0</v>
      </c>
      <c r="AC10" s="454"/>
      <c r="AD10" s="55" t="s">
        <v>225</v>
      </c>
      <c r="AE10" s="55">
        <v>35</v>
      </c>
      <c r="AF10" s="199">
        <f>ROUND($AF$1*AE10/1000,1)</f>
        <v>2.5</v>
      </c>
      <c r="AG10" s="203" t="s">
        <v>0</v>
      </c>
      <c r="AH10" s="271"/>
      <c r="AI10" s="186">
        <f t="shared" si="2"/>
        <v>0</v>
      </c>
      <c r="AJ10" s="565"/>
      <c r="AK10" s="198" t="s">
        <v>141</v>
      </c>
      <c r="AL10" s="198">
        <v>1.5</v>
      </c>
      <c r="AM10" s="199">
        <v>0</v>
      </c>
      <c r="AN10" s="203" t="s">
        <v>0</v>
      </c>
      <c r="AO10" s="272">
        <v>160</v>
      </c>
      <c r="AP10" s="198"/>
    </row>
    <row r="11" spans="1:42" s="194" customFormat="1" ht="18.75" customHeight="1">
      <c r="A11" s="443"/>
      <c r="B11" s="57"/>
      <c r="C11" s="57"/>
      <c r="D11" s="71"/>
      <c r="E11" s="71"/>
      <c r="F11" s="380"/>
      <c r="G11" s="71">
        <f t="shared" si="4"/>
        <v>0</v>
      </c>
      <c r="H11" s="443"/>
      <c r="I11" s="56" t="s">
        <v>1</v>
      </c>
      <c r="J11" s="56">
        <v>30</v>
      </c>
      <c r="K11" s="59">
        <f>ROUND($AE$1*J11/1000,1)</f>
        <v>2.2</v>
      </c>
      <c r="L11" s="66" t="s">
        <v>0</v>
      </c>
      <c r="M11" s="271"/>
      <c r="N11" s="71">
        <f t="shared" si="0"/>
        <v>0</v>
      </c>
      <c r="O11" s="577"/>
      <c r="P11" s="56" t="s">
        <v>228</v>
      </c>
      <c r="Q11" s="56">
        <v>10</v>
      </c>
      <c r="R11" s="59">
        <f>ROUND($AF$1*Q11/1000,1)</f>
        <v>0.7</v>
      </c>
      <c r="S11" s="66" t="s">
        <v>0</v>
      </c>
      <c r="T11" s="271"/>
      <c r="U11" s="71">
        <f t="shared" si="3"/>
        <v>0</v>
      </c>
      <c r="V11" s="443"/>
      <c r="W11" s="374"/>
      <c r="X11" s="56"/>
      <c r="Y11" s="59"/>
      <c r="Z11" s="66"/>
      <c r="AA11" s="271"/>
      <c r="AB11" s="70">
        <f t="shared" si="1"/>
        <v>0</v>
      </c>
      <c r="AC11" s="454"/>
      <c r="AD11" s="55" t="s">
        <v>29</v>
      </c>
      <c r="AE11" s="55">
        <v>2</v>
      </c>
      <c r="AF11" s="199">
        <f>ROUND($AF$1*AE11/1000,1)</f>
        <v>0.1</v>
      </c>
      <c r="AG11" s="203" t="s">
        <v>0</v>
      </c>
      <c r="AH11" s="271"/>
      <c r="AI11" s="186">
        <f t="shared" si="2"/>
        <v>0</v>
      </c>
      <c r="AJ11" s="565"/>
      <c r="AK11" s="198" t="s">
        <v>143</v>
      </c>
      <c r="AL11" s="198">
        <v>6</v>
      </c>
      <c r="AM11" s="199">
        <f>ROUND($AE$1*AL11/1000,1)</f>
        <v>0.4</v>
      </c>
      <c r="AN11" s="203" t="s">
        <v>0</v>
      </c>
      <c r="AO11" s="272">
        <v>2050</v>
      </c>
      <c r="AP11" s="198"/>
    </row>
    <row r="12" spans="1:42" s="181" customFormat="1" ht="18.75" customHeight="1">
      <c r="A12" s="443"/>
      <c r="B12" s="57"/>
      <c r="C12" s="57"/>
      <c r="D12" s="71"/>
      <c r="E12" s="71"/>
      <c r="F12" s="380"/>
      <c r="G12" s="71"/>
      <c r="H12" s="443"/>
      <c r="I12" s="56" t="s">
        <v>64</v>
      </c>
      <c r="J12" s="56">
        <v>0.5</v>
      </c>
      <c r="K12" s="59" t="s">
        <v>44</v>
      </c>
      <c r="L12" s="66" t="s">
        <v>0</v>
      </c>
      <c r="M12" s="271"/>
      <c r="N12" s="71"/>
      <c r="O12" s="577"/>
      <c r="P12" s="75" t="s">
        <v>20</v>
      </c>
      <c r="Q12" s="56">
        <v>12</v>
      </c>
      <c r="R12" s="59">
        <f>ROUND($AF$1*Q12/1000,1)</f>
        <v>0.9</v>
      </c>
      <c r="S12" s="66" t="s">
        <v>0</v>
      </c>
      <c r="T12" s="271"/>
      <c r="U12" s="71"/>
      <c r="V12" s="443"/>
      <c r="W12" s="374"/>
      <c r="X12" s="56"/>
      <c r="Y12" s="59"/>
      <c r="Z12" s="66"/>
      <c r="AA12" s="271"/>
      <c r="AB12" s="70">
        <f t="shared" si="1"/>
        <v>0</v>
      </c>
      <c r="AC12" s="454"/>
      <c r="AD12" s="207"/>
      <c r="AE12" s="207"/>
      <c r="AF12" s="199"/>
      <c r="AG12" s="279"/>
      <c r="AH12" s="271"/>
      <c r="AI12" s="186">
        <f t="shared" si="2"/>
        <v>0</v>
      </c>
      <c r="AJ12" s="565"/>
      <c r="AK12" s="212" t="s">
        <v>20</v>
      </c>
      <c r="AL12" s="198">
        <v>12</v>
      </c>
      <c r="AM12" s="199">
        <f>ROUND($AE$1*AL12/1000,1)</f>
        <v>0.9</v>
      </c>
      <c r="AN12" s="203" t="s">
        <v>0</v>
      </c>
      <c r="AO12" s="272">
        <v>40</v>
      </c>
      <c r="AP12" s="212"/>
    </row>
    <row r="13" spans="1:42" s="194" customFormat="1" ht="18.75" customHeight="1">
      <c r="A13" s="443"/>
      <c r="B13" s="57"/>
      <c r="C13" s="57"/>
      <c r="D13" s="71"/>
      <c r="E13" s="71"/>
      <c r="F13" s="380"/>
      <c r="G13" s="71">
        <f t="shared" si="4"/>
        <v>0</v>
      </c>
      <c r="H13" s="443"/>
      <c r="I13" s="56" t="s">
        <v>39</v>
      </c>
      <c r="J13" s="56">
        <v>15</v>
      </c>
      <c r="K13" s="59">
        <f>ROUND($AE$1*J13/1000,0)</f>
        <v>1</v>
      </c>
      <c r="L13" s="66" t="s">
        <v>16</v>
      </c>
      <c r="M13" s="271"/>
      <c r="N13" s="71">
        <f t="shared" si="0"/>
        <v>0</v>
      </c>
      <c r="O13" s="577"/>
      <c r="P13" s="56" t="s">
        <v>238</v>
      </c>
      <c r="Q13" s="56">
        <v>20</v>
      </c>
      <c r="R13" s="59">
        <f>ROUND($AE$1*Q13/1000,1)</f>
        <v>1.4</v>
      </c>
      <c r="S13" s="66" t="s">
        <v>0</v>
      </c>
      <c r="T13" s="271"/>
      <c r="U13" s="71">
        <f t="shared" si="3"/>
        <v>0</v>
      </c>
      <c r="V13" s="443"/>
      <c r="W13" s="376"/>
      <c r="X13" s="56"/>
      <c r="Y13" s="59"/>
      <c r="Z13" s="66"/>
      <c r="AA13" s="271"/>
      <c r="AB13" s="70">
        <f t="shared" si="1"/>
        <v>0</v>
      </c>
      <c r="AC13" s="454"/>
      <c r="AD13" s="207"/>
      <c r="AE13" s="207"/>
      <c r="AF13" s="199"/>
      <c r="AG13" s="199"/>
      <c r="AH13" s="271"/>
      <c r="AI13" s="186">
        <f t="shared" si="2"/>
        <v>0</v>
      </c>
      <c r="AJ13" s="565"/>
      <c r="AK13" s="212"/>
      <c r="AL13" s="212"/>
      <c r="AM13" s="199"/>
      <c r="AN13" s="203"/>
      <c r="AO13" s="272"/>
      <c r="AP13" s="212"/>
    </row>
    <row r="14" spans="1:42" s="194" customFormat="1" ht="18.75" customHeight="1">
      <c r="A14" s="443"/>
      <c r="B14" s="57"/>
      <c r="C14" s="57"/>
      <c r="D14" s="71"/>
      <c r="E14" s="71"/>
      <c r="F14" s="380"/>
      <c r="G14" s="71">
        <f t="shared" si="4"/>
        <v>0</v>
      </c>
      <c r="H14" s="443"/>
      <c r="I14" s="57" t="s">
        <v>28</v>
      </c>
      <c r="J14" s="57">
        <v>8</v>
      </c>
      <c r="K14" s="59">
        <f>ROUND($AE$1*J14/1000,1)</f>
        <v>0.6</v>
      </c>
      <c r="L14" s="66" t="s">
        <v>0</v>
      </c>
      <c r="M14" s="271"/>
      <c r="N14" s="71">
        <f t="shared" si="0"/>
        <v>0</v>
      </c>
      <c r="O14" s="577"/>
      <c r="P14" s="75"/>
      <c r="Q14" s="75"/>
      <c r="R14" s="59"/>
      <c r="S14" s="66"/>
      <c r="T14" s="271"/>
      <c r="U14" s="71"/>
      <c r="V14" s="443"/>
      <c r="W14" s="127"/>
      <c r="X14" s="56"/>
      <c r="Y14" s="59"/>
      <c r="Z14" s="66"/>
      <c r="AA14" s="271"/>
      <c r="AB14" s="70">
        <f t="shared" si="1"/>
        <v>0</v>
      </c>
      <c r="AC14" s="454"/>
      <c r="AD14" s="207"/>
      <c r="AE14" s="207"/>
      <c r="AF14" s="199"/>
      <c r="AG14" s="199"/>
      <c r="AH14" s="271"/>
      <c r="AI14" s="186">
        <f t="shared" si="2"/>
        <v>0</v>
      </c>
      <c r="AJ14" s="565"/>
      <c r="AK14" s="212"/>
      <c r="AL14" s="212"/>
      <c r="AM14" s="199"/>
      <c r="AN14" s="203"/>
      <c r="AO14" s="272"/>
      <c r="AP14" s="212"/>
    </row>
    <row r="15" spans="1:54" s="194" customFormat="1" ht="18.75" customHeight="1">
      <c r="A15" s="443"/>
      <c r="B15" s="57"/>
      <c r="C15" s="57"/>
      <c r="D15" s="71"/>
      <c r="E15" s="71"/>
      <c r="F15" s="380"/>
      <c r="G15" s="71">
        <f t="shared" si="4"/>
        <v>0</v>
      </c>
      <c r="H15" s="443"/>
      <c r="I15" s="57" t="s">
        <v>182</v>
      </c>
      <c r="J15" s="57">
        <v>8</v>
      </c>
      <c r="K15" s="59">
        <v>1</v>
      </c>
      <c r="L15" s="66" t="s">
        <v>16</v>
      </c>
      <c r="M15" s="271"/>
      <c r="N15" s="71">
        <f t="shared" si="0"/>
        <v>0</v>
      </c>
      <c r="O15" s="577"/>
      <c r="P15" s="56"/>
      <c r="Q15" s="56"/>
      <c r="R15" s="59"/>
      <c r="S15" s="59"/>
      <c r="T15" s="271"/>
      <c r="U15" s="72"/>
      <c r="V15" s="443"/>
      <c r="W15" s="71"/>
      <c r="X15" s="71"/>
      <c r="Y15" s="357"/>
      <c r="Z15" s="66"/>
      <c r="AA15" s="271"/>
      <c r="AB15" s="70">
        <f t="shared" si="1"/>
        <v>0</v>
      </c>
      <c r="AC15" s="454"/>
      <c r="AD15" s="207"/>
      <c r="AE15" s="207"/>
      <c r="AF15" s="199"/>
      <c r="AG15" s="199"/>
      <c r="AH15" s="271"/>
      <c r="AI15" s="186">
        <f t="shared" si="2"/>
        <v>0</v>
      </c>
      <c r="AJ15" s="565"/>
      <c r="AK15" s="198" t="s">
        <v>144</v>
      </c>
      <c r="AL15" s="198"/>
      <c r="AM15" s="199"/>
      <c r="AN15" s="203"/>
      <c r="AO15" s="272"/>
      <c r="AP15" s="198"/>
      <c r="AX15" s="442" t="s">
        <v>191</v>
      </c>
      <c r="AY15" s="270" t="s">
        <v>190</v>
      </c>
      <c r="AZ15" s="270">
        <v>2</v>
      </c>
      <c r="BA15" s="199">
        <f>ROUND($AE$1*AZ15,0)</f>
        <v>144</v>
      </c>
      <c r="BB15" s="203" t="s">
        <v>21</v>
      </c>
    </row>
    <row r="16" spans="1:54" s="194" customFormat="1" ht="18.75" customHeight="1">
      <c r="A16" s="566" t="s">
        <v>31</v>
      </c>
      <c r="B16" s="566"/>
      <c r="C16" s="566"/>
      <c r="D16" s="566"/>
      <c r="E16" s="575"/>
      <c r="F16" s="382"/>
      <c r="G16" s="383"/>
      <c r="H16" s="566" t="s">
        <v>31</v>
      </c>
      <c r="I16" s="566"/>
      <c r="J16" s="566"/>
      <c r="K16" s="566"/>
      <c r="L16" s="566"/>
      <c r="M16" s="384"/>
      <c r="N16" s="384"/>
      <c r="O16" s="566" t="s">
        <v>31</v>
      </c>
      <c r="P16" s="566"/>
      <c r="Q16" s="566"/>
      <c r="R16" s="566"/>
      <c r="S16" s="575"/>
      <c r="T16" s="384"/>
      <c r="U16" s="385"/>
      <c r="V16" s="566" t="s">
        <v>31</v>
      </c>
      <c r="W16" s="566"/>
      <c r="X16" s="566"/>
      <c r="Y16" s="566"/>
      <c r="Z16" s="566"/>
      <c r="AA16" s="384"/>
      <c r="AB16" s="384"/>
      <c r="AC16" s="566" t="s">
        <v>31</v>
      </c>
      <c r="AD16" s="566"/>
      <c r="AE16" s="566"/>
      <c r="AF16" s="566"/>
      <c r="AG16" s="566"/>
      <c r="AH16" s="384"/>
      <c r="AI16" s="384"/>
      <c r="AJ16" s="431" t="s">
        <v>31</v>
      </c>
      <c r="AK16" s="431"/>
      <c r="AL16" s="431"/>
      <c r="AM16" s="431"/>
      <c r="AN16" s="431"/>
      <c r="AO16" s="280"/>
      <c r="AP16" s="192"/>
      <c r="AX16" s="443"/>
      <c r="AY16" s="270"/>
      <c r="AZ16" s="198"/>
      <c r="BA16" s="226"/>
      <c r="BB16" s="227"/>
    </row>
    <row r="17" spans="1:54" s="194" customFormat="1" ht="18.75" customHeight="1">
      <c r="A17" s="556" t="s">
        <v>214</v>
      </c>
      <c r="B17" s="71" t="s">
        <v>216</v>
      </c>
      <c r="C17" s="71">
        <v>30</v>
      </c>
      <c r="D17" s="71">
        <f>ROUND($AE$1*C17/1000,1)</f>
        <v>2.2</v>
      </c>
      <c r="E17" s="71" t="s">
        <v>2</v>
      </c>
      <c r="F17" s="380"/>
      <c r="G17" s="71">
        <f aca="true" t="shared" si="5" ref="G17:G24">D17*F17</f>
        <v>0</v>
      </c>
      <c r="H17" s="442" t="s">
        <v>121</v>
      </c>
      <c r="I17" s="71" t="s">
        <v>178</v>
      </c>
      <c r="J17" s="71">
        <v>60</v>
      </c>
      <c r="K17" s="357">
        <f>ROUND($AE$1*J17/1500,0)</f>
        <v>3</v>
      </c>
      <c r="L17" s="353" t="s">
        <v>21</v>
      </c>
      <c r="M17" s="271"/>
      <c r="N17" s="71">
        <f aca="true" t="shared" si="6" ref="N17:N24">K17*M17</f>
        <v>0</v>
      </c>
      <c r="O17" s="495" t="s">
        <v>237</v>
      </c>
      <c r="P17" s="378" t="s">
        <v>234</v>
      </c>
      <c r="Q17" s="378">
        <v>30</v>
      </c>
      <c r="R17" s="51">
        <f>ROUND($AF$1*Q17/1000,1)</f>
        <v>2.2</v>
      </c>
      <c r="S17" s="51" t="s">
        <v>0</v>
      </c>
      <c r="T17" s="271"/>
      <c r="U17" s="72">
        <f>R17*T17</f>
        <v>0</v>
      </c>
      <c r="V17" s="560" t="s">
        <v>244</v>
      </c>
      <c r="W17" s="60" t="s">
        <v>37</v>
      </c>
      <c r="X17" s="60">
        <v>5.5</v>
      </c>
      <c r="Y17" s="55">
        <f>ROUND($AE$1*X17/1000,1)</f>
        <v>0.4</v>
      </c>
      <c r="Z17" s="396" t="s">
        <v>14</v>
      </c>
      <c r="AA17" s="271"/>
      <c r="AB17" s="70"/>
      <c r="AC17" s="453" t="s">
        <v>121</v>
      </c>
      <c r="AD17" s="219" t="s">
        <v>23</v>
      </c>
      <c r="AE17" s="219">
        <v>31</v>
      </c>
      <c r="AF17" s="205">
        <v>3</v>
      </c>
      <c r="AG17" s="281" t="s">
        <v>0</v>
      </c>
      <c r="AH17" s="271"/>
      <c r="AI17" s="186">
        <f aca="true" t="shared" si="7" ref="AI17:AI24">AF17*AH17</f>
        <v>0</v>
      </c>
      <c r="AJ17" s="453" t="s">
        <v>121</v>
      </c>
      <c r="AK17" s="70" t="s">
        <v>25</v>
      </c>
      <c r="AL17" s="70">
        <v>60</v>
      </c>
      <c r="AM17" s="205">
        <f>ROUND($AE$1*AL17/1000,1)</f>
        <v>4.3</v>
      </c>
      <c r="AN17" s="203" t="s">
        <v>0</v>
      </c>
      <c r="AO17" s="283"/>
      <c r="AP17" s="70"/>
      <c r="AX17" s="443"/>
      <c r="AY17" s="198" t="s">
        <v>138</v>
      </c>
      <c r="AZ17" s="198"/>
      <c r="BA17" s="70">
        <v>2</v>
      </c>
      <c r="BB17" s="70" t="s">
        <v>26</v>
      </c>
    </row>
    <row r="18" spans="1:54" s="194" customFormat="1" ht="18.75" customHeight="1">
      <c r="A18" s="556"/>
      <c r="B18" s="71" t="s">
        <v>217</v>
      </c>
      <c r="C18" s="71">
        <v>4</v>
      </c>
      <c r="D18" s="71">
        <f>ROUND($AE$1*C18/1000,1)</f>
        <v>0.3</v>
      </c>
      <c r="E18" s="71" t="s">
        <v>2</v>
      </c>
      <c r="F18" s="380"/>
      <c r="G18" s="71">
        <f t="shared" si="5"/>
        <v>0</v>
      </c>
      <c r="H18" s="443"/>
      <c r="I18" s="71" t="s">
        <v>146</v>
      </c>
      <c r="J18" s="71">
        <v>41</v>
      </c>
      <c r="K18" s="357">
        <f>ROUND($AE$1*J18/1000,1)</f>
        <v>3</v>
      </c>
      <c r="L18" s="66" t="s">
        <v>0</v>
      </c>
      <c r="M18" s="271"/>
      <c r="N18" s="71">
        <f t="shared" si="6"/>
        <v>0</v>
      </c>
      <c r="O18" s="496"/>
      <c r="P18" s="55" t="s">
        <v>172</v>
      </c>
      <c r="Q18" s="55">
        <v>40</v>
      </c>
      <c r="R18" s="51">
        <v>1</v>
      </c>
      <c r="S18" s="51" t="s">
        <v>15</v>
      </c>
      <c r="T18" s="271"/>
      <c r="U18" s="72">
        <f aca="true" t="shared" si="8" ref="U18:U24">R18*T18</f>
        <v>0</v>
      </c>
      <c r="V18" s="560"/>
      <c r="W18" s="60" t="s">
        <v>147</v>
      </c>
      <c r="X18" s="60">
        <v>17</v>
      </c>
      <c r="Y18" s="55">
        <f>ROUND($AE$1*X18/1000,1)</f>
        <v>1.2</v>
      </c>
      <c r="Z18" s="397" t="s">
        <v>2</v>
      </c>
      <c r="AA18" s="271"/>
      <c r="AB18" s="70"/>
      <c r="AC18" s="454"/>
      <c r="AD18" s="219" t="s">
        <v>22</v>
      </c>
      <c r="AE18" s="219">
        <v>30</v>
      </c>
      <c r="AF18" s="199">
        <v>3</v>
      </c>
      <c r="AG18" s="203" t="s">
        <v>0</v>
      </c>
      <c r="AH18" s="271"/>
      <c r="AI18" s="186">
        <f t="shared" si="7"/>
        <v>0</v>
      </c>
      <c r="AJ18" s="454"/>
      <c r="AK18" s="70" t="s">
        <v>23</v>
      </c>
      <c r="AL18" s="70">
        <v>40</v>
      </c>
      <c r="AM18" s="205">
        <v>3</v>
      </c>
      <c r="AN18" s="203" t="s">
        <v>0</v>
      </c>
      <c r="AO18" s="283"/>
      <c r="AP18" s="70"/>
      <c r="AX18" s="443"/>
      <c r="AY18" s="276" t="s">
        <v>89</v>
      </c>
      <c r="AZ18" s="277"/>
      <c r="BA18" s="278">
        <v>4</v>
      </c>
      <c r="BB18" s="70" t="s">
        <v>26</v>
      </c>
    </row>
    <row r="19" spans="1:54" s="194" customFormat="1" ht="18.75" customHeight="1">
      <c r="A19" s="556"/>
      <c r="B19" s="71" t="s">
        <v>20</v>
      </c>
      <c r="C19" s="71">
        <v>8</v>
      </c>
      <c r="D19" s="71">
        <f>ROUND($AE$1*C19/1000,1)</f>
        <v>0.6</v>
      </c>
      <c r="E19" s="71" t="s">
        <v>2</v>
      </c>
      <c r="F19" s="380"/>
      <c r="G19" s="71">
        <f t="shared" si="5"/>
        <v>0</v>
      </c>
      <c r="H19" s="443"/>
      <c r="I19" s="71" t="s">
        <v>129</v>
      </c>
      <c r="J19" s="71">
        <v>41</v>
      </c>
      <c r="K19" s="357">
        <f>ROUND($AE$1*J19/1000,1)</f>
        <v>3</v>
      </c>
      <c r="L19" s="66" t="s">
        <v>0</v>
      </c>
      <c r="M19" s="271"/>
      <c r="N19" s="71">
        <f t="shared" si="6"/>
        <v>0</v>
      </c>
      <c r="O19" s="496"/>
      <c r="P19" s="350" t="s">
        <v>168</v>
      </c>
      <c r="Q19" s="339">
        <v>90</v>
      </c>
      <c r="R19" s="351" t="s">
        <v>44</v>
      </c>
      <c r="S19" s="72" t="s">
        <v>26</v>
      </c>
      <c r="T19" s="271"/>
      <c r="U19" s="72"/>
      <c r="V19" s="560"/>
      <c r="W19" s="60" t="s">
        <v>73</v>
      </c>
      <c r="X19" s="60">
        <v>10</v>
      </c>
      <c r="Y19" s="55">
        <f>ROUND($AE$1*X19/1000,1)</f>
        <v>0.7</v>
      </c>
      <c r="Z19" s="397" t="s">
        <v>2</v>
      </c>
      <c r="AA19" s="271"/>
      <c r="AB19" s="70">
        <f aca="true" t="shared" si="9" ref="AB19:AB24">Y19*AA19</f>
        <v>0</v>
      </c>
      <c r="AC19" s="454"/>
      <c r="AD19" s="284" t="s">
        <v>13</v>
      </c>
      <c r="AE19" s="219">
        <v>40</v>
      </c>
      <c r="AF19" s="199">
        <v>3</v>
      </c>
      <c r="AG19" s="203" t="s">
        <v>0</v>
      </c>
      <c r="AH19" s="271"/>
      <c r="AI19" s="186">
        <f t="shared" si="7"/>
        <v>0</v>
      </c>
      <c r="AJ19" s="454"/>
      <c r="AK19" s="71" t="s">
        <v>129</v>
      </c>
      <c r="AL19" s="70">
        <v>40</v>
      </c>
      <c r="AM19" s="205">
        <v>3</v>
      </c>
      <c r="AN19" s="203" t="s">
        <v>0</v>
      </c>
      <c r="AO19" s="283"/>
      <c r="AP19" s="71"/>
      <c r="AX19" s="443"/>
      <c r="AY19" s="57"/>
      <c r="AZ19" s="57"/>
      <c r="BA19" s="71"/>
      <c r="BB19" s="72"/>
    </row>
    <row r="20" spans="1:54" s="194" customFormat="1" ht="18.75" customHeight="1">
      <c r="A20" s="556"/>
      <c r="B20" s="71" t="s">
        <v>218</v>
      </c>
      <c r="C20" s="71">
        <v>2.5</v>
      </c>
      <c r="D20" s="71">
        <f>ROUND($AE$1*C20/1000,1)</f>
        <v>0.2</v>
      </c>
      <c r="E20" s="71" t="s">
        <v>2</v>
      </c>
      <c r="F20" s="380"/>
      <c r="G20" s="71">
        <f t="shared" si="5"/>
        <v>0</v>
      </c>
      <c r="H20" s="443"/>
      <c r="I20" s="122"/>
      <c r="J20" s="122"/>
      <c r="K20" s="59"/>
      <c r="L20" s="66"/>
      <c r="M20" s="271"/>
      <c r="N20" s="71">
        <f t="shared" si="6"/>
        <v>0</v>
      </c>
      <c r="O20" s="496"/>
      <c r="P20" s="482" t="s">
        <v>208</v>
      </c>
      <c r="Q20" s="483"/>
      <c r="R20" s="483"/>
      <c r="S20" s="484"/>
      <c r="T20" s="271"/>
      <c r="U20" s="72">
        <f t="shared" si="8"/>
        <v>0</v>
      </c>
      <c r="V20" s="560"/>
      <c r="W20" s="60" t="s">
        <v>187</v>
      </c>
      <c r="X20" s="60">
        <v>6</v>
      </c>
      <c r="Y20" s="55">
        <f>ROUND($AE$1*X20/1000,1)</f>
        <v>0.4</v>
      </c>
      <c r="Z20" s="397" t="s">
        <v>2</v>
      </c>
      <c r="AA20" s="271"/>
      <c r="AB20" s="70">
        <f t="shared" si="9"/>
        <v>0</v>
      </c>
      <c r="AC20" s="454"/>
      <c r="AD20" s="198"/>
      <c r="AE20" s="198"/>
      <c r="AF20" s="199"/>
      <c r="AG20" s="203"/>
      <c r="AH20" s="271"/>
      <c r="AI20" s="186">
        <f t="shared" si="7"/>
        <v>0</v>
      </c>
      <c r="AJ20" s="454"/>
      <c r="AK20" s="223"/>
      <c r="AL20" s="223"/>
      <c r="AM20" s="199"/>
      <c r="AN20" s="203"/>
      <c r="AO20" s="283"/>
      <c r="AP20" s="223"/>
      <c r="AX20" s="443"/>
      <c r="AY20" s="57"/>
      <c r="AZ20" s="57"/>
      <c r="BA20" s="71"/>
      <c r="BB20" s="72"/>
    </row>
    <row r="21" spans="1:54" s="194" customFormat="1" ht="18.75" customHeight="1">
      <c r="A21" s="556"/>
      <c r="B21" s="71" t="s">
        <v>215</v>
      </c>
      <c r="C21" s="71">
        <v>15</v>
      </c>
      <c r="D21" s="71" t="s">
        <v>44</v>
      </c>
      <c r="E21" s="71" t="s">
        <v>2</v>
      </c>
      <c r="F21" s="380"/>
      <c r="G21" s="71"/>
      <c r="H21" s="443"/>
      <c r="I21" s="148" t="s">
        <v>226</v>
      </c>
      <c r="J21" s="71">
        <v>128</v>
      </c>
      <c r="K21" s="357">
        <f>ROUND($AE$1*J21/1000,0)</f>
        <v>9</v>
      </c>
      <c r="L21" s="72" t="s">
        <v>26</v>
      </c>
      <c r="M21" s="271"/>
      <c r="N21" s="71">
        <f t="shared" si="6"/>
        <v>0</v>
      </c>
      <c r="O21" s="496"/>
      <c r="P21" s="352"/>
      <c r="Q21" s="122"/>
      <c r="R21" s="59"/>
      <c r="S21" s="59"/>
      <c r="T21" s="271"/>
      <c r="U21" s="72">
        <f t="shared" si="8"/>
        <v>0</v>
      </c>
      <c r="V21" s="560"/>
      <c r="W21" s="60" t="s">
        <v>245</v>
      </c>
      <c r="X21" s="60">
        <v>6</v>
      </c>
      <c r="Y21" s="51" t="s">
        <v>44</v>
      </c>
      <c r="Z21" s="397" t="s">
        <v>2</v>
      </c>
      <c r="AA21" s="271"/>
      <c r="AB21" s="70" t="e">
        <f t="shared" si="9"/>
        <v>#VALUE!</v>
      </c>
      <c r="AC21" s="454"/>
      <c r="AD21" s="350" t="s">
        <v>168</v>
      </c>
      <c r="AE21" s="339">
        <v>128</v>
      </c>
      <c r="AF21" s="351" t="s">
        <v>44</v>
      </c>
      <c r="AG21" s="72" t="s">
        <v>26</v>
      </c>
      <c r="AH21" s="271"/>
      <c r="AI21" s="186"/>
      <c r="AJ21" s="454"/>
      <c r="AK21" s="282" t="s">
        <v>148</v>
      </c>
      <c r="AL21" s="70">
        <v>133</v>
      </c>
      <c r="AM21" s="70">
        <v>4</v>
      </c>
      <c r="AN21" s="218" t="s">
        <v>26</v>
      </c>
      <c r="AO21" s="283">
        <v>170</v>
      </c>
      <c r="AP21" s="282"/>
      <c r="AX21" s="443"/>
      <c r="AY21" s="57"/>
      <c r="AZ21" s="57"/>
      <c r="BA21" s="71"/>
      <c r="BB21" s="72"/>
    </row>
    <row r="22" spans="1:54" s="194" customFormat="1" ht="18.75" customHeight="1">
      <c r="A22" s="556"/>
      <c r="B22" s="71" t="s">
        <v>219</v>
      </c>
      <c r="C22" s="71"/>
      <c r="D22" s="71"/>
      <c r="E22" s="71"/>
      <c r="F22" s="380"/>
      <c r="G22" s="71">
        <f t="shared" si="5"/>
        <v>0</v>
      </c>
      <c r="H22" s="443"/>
      <c r="I22" s="122"/>
      <c r="J22" s="122"/>
      <c r="K22" s="59"/>
      <c r="L22" s="66"/>
      <c r="M22" s="271"/>
      <c r="N22" s="71">
        <f t="shared" si="6"/>
        <v>0</v>
      </c>
      <c r="O22" s="496"/>
      <c r="P22" s="55" t="s">
        <v>235</v>
      </c>
      <c r="Q22" s="55"/>
      <c r="R22" s="51"/>
      <c r="S22" s="51"/>
      <c r="T22" s="271"/>
      <c r="U22" s="72">
        <f t="shared" si="8"/>
        <v>0</v>
      </c>
      <c r="V22" s="560"/>
      <c r="W22" s="350" t="s">
        <v>168</v>
      </c>
      <c r="X22" s="339">
        <v>30</v>
      </c>
      <c r="Y22" s="351" t="s">
        <v>44</v>
      </c>
      <c r="Z22" s="72" t="s">
        <v>26</v>
      </c>
      <c r="AA22" s="271"/>
      <c r="AB22" s="70" t="e">
        <f t="shared" si="9"/>
        <v>#VALUE!</v>
      </c>
      <c r="AC22" s="454"/>
      <c r="AD22" s="352" t="s">
        <v>204</v>
      </c>
      <c r="AE22" s="122"/>
      <c r="AF22" s="59"/>
      <c r="AG22" s="66"/>
      <c r="AH22" s="271"/>
      <c r="AI22" s="186">
        <f t="shared" si="7"/>
        <v>0</v>
      </c>
      <c r="AJ22" s="454"/>
      <c r="AK22" s="223"/>
      <c r="AL22" s="223"/>
      <c r="AM22" s="199"/>
      <c r="AN22" s="203"/>
      <c r="AO22" s="283"/>
      <c r="AP22" s="223"/>
      <c r="AX22" s="443"/>
      <c r="AY22" s="57"/>
      <c r="AZ22" s="57"/>
      <c r="BA22" s="71"/>
      <c r="BB22" s="72"/>
    </row>
    <row r="23" spans="1:54" s="194" customFormat="1" ht="18.75" customHeight="1">
      <c r="A23" s="556"/>
      <c r="B23" s="71" t="s">
        <v>75</v>
      </c>
      <c r="C23" s="71">
        <v>5</v>
      </c>
      <c r="D23" s="71" t="s">
        <v>44</v>
      </c>
      <c r="E23" s="71" t="s">
        <v>2</v>
      </c>
      <c r="F23" s="380"/>
      <c r="G23" s="71"/>
      <c r="H23" s="443"/>
      <c r="I23" s="122"/>
      <c r="J23" s="122"/>
      <c r="K23" s="59"/>
      <c r="L23" s="66"/>
      <c r="M23" s="271"/>
      <c r="N23" s="71">
        <f t="shared" si="6"/>
        <v>0</v>
      </c>
      <c r="O23" s="496"/>
      <c r="P23" s="336" t="s">
        <v>236</v>
      </c>
      <c r="Q23" s="337"/>
      <c r="R23" s="337"/>
      <c r="S23" s="337"/>
      <c r="T23" s="271"/>
      <c r="U23" s="72">
        <f t="shared" si="8"/>
        <v>0</v>
      </c>
      <c r="V23" s="560"/>
      <c r="W23" s="352" t="s">
        <v>246</v>
      </c>
      <c r="X23" s="122"/>
      <c r="Y23" s="59"/>
      <c r="Z23" s="66"/>
      <c r="AA23" s="271"/>
      <c r="AB23" s="70">
        <f t="shared" si="9"/>
        <v>0</v>
      </c>
      <c r="AC23" s="454"/>
      <c r="AD23" s="212"/>
      <c r="AE23" s="212"/>
      <c r="AF23" s="199"/>
      <c r="AG23" s="203"/>
      <c r="AH23" s="271"/>
      <c r="AI23" s="186">
        <f t="shared" si="7"/>
        <v>0</v>
      </c>
      <c r="AJ23" s="454"/>
      <c r="AK23" s="223"/>
      <c r="AL23" s="223"/>
      <c r="AM23" s="199"/>
      <c r="AN23" s="203"/>
      <c r="AO23" s="283"/>
      <c r="AP23" s="223"/>
      <c r="AX23" s="443"/>
      <c r="AY23" s="57"/>
      <c r="AZ23" s="57"/>
      <c r="BA23" s="71"/>
      <c r="BB23" s="72"/>
    </row>
    <row r="24" spans="1:54" s="194" customFormat="1" ht="18.75" customHeight="1" thickBot="1">
      <c r="A24" s="556"/>
      <c r="B24" s="75"/>
      <c r="C24" s="75"/>
      <c r="D24" s="125"/>
      <c r="E24" s="125"/>
      <c r="F24" s="381"/>
      <c r="G24" s="250">
        <f t="shared" si="5"/>
        <v>0</v>
      </c>
      <c r="H24" s="443"/>
      <c r="I24" s="377" t="s">
        <v>179</v>
      </c>
      <c r="J24" s="254"/>
      <c r="K24" s="149"/>
      <c r="L24" s="150"/>
      <c r="M24" s="288"/>
      <c r="N24" s="250">
        <f t="shared" si="6"/>
        <v>0</v>
      </c>
      <c r="O24" s="497"/>
      <c r="P24" s="219" t="s">
        <v>23</v>
      </c>
      <c r="Q24" s="219">
        <v>65</v>
      </c>
      <c r="R24" s="51">
        <f>ROUND($AF$1*Q24/800,0)</f>
        <v>6</v>
      </c>
      <c r="S24" s="205" t="s">
        <v>62</v>
      </c>
      <c r="T24" s="288"/>
      <c r="U24" s="379">
        <f t="shared" si="8"/>
        <v>0</v>
      </c>
      <c r="V24" s="561"/>
      <c r="W24" s="367" t="s">
        <v>247</v>
      </c>
      <c r="X24" s="367">
        <v>62</v>
      </c>
      <c r="Y24" s="366">
        <f>ROUND($AE$1*X24/1000,1)</f>
        <v>4.5</v>
      </c>
      <c r="Z24" s="398" t="s">
        <v>2</v>
      </c>
      <c r="AA24" s="288"/>
      <c r="AB24" s="286">
        <f t="shared" si="9"/>
        <v>0</v>
      </c>
      <c r="AC24" s="454"/>
      <c r="AD24" s="257"/>
      <c r="AE24" s="257"/>
      <c r="AF24" s="287"/>
      <c r="AG24" s="248"/>
      <c r="AH24" s="288"/>
      <c r="AI24" s="289">
        <f t="shared" si="7"/>
        <v>0</v>
      </c>
      <c r="AJ24" s="454"/>
      <c r="AK24" s="246"/>
      <c r="AL24" s="246"/>
      <c r="AM24" s="247"/>
      <c r="AN24" s="248"/>
      <c r="AO24" s="283"/>
      <c r="AP24" s="246"/>
      <c r="AX24" s="443"/>
      <c r="AY24" s="57"/>
      <c r="AZ24" s="57"/>
      <c r="BA24" s="71"/>
      <c r="BB24" s="72"/>
    </row>
    <row r="25" spans="1:54" s="181" customFormat="1" ht="18.75" customHeight="1">
      <c r="A25" s="421" t="s">
        <v>93</v>
      </c>
      <c r="B25" s="82" t="s">
        <v>94</v>
      </c>
      <c r="C25" s="407">
        <v>2</v>
      </c>
      <c r="D25" s="407"/>
      <c r="E25" s="408"/>
      <c r="F25" s="409" t="e">
        <f>SUM(#REF!)</f>
        <v>#REF!</v>
      </c>
      <c r="G25" s="410"/>
      <c r="H25" s="411" t="s">
        <v>93</v>
      </c>
      <c r="I25" s="82" t="s">
        <v>94</v>
      </c>
      <c r="J25" s="407">
        <v>2</v>
      </c>
      <c r="K25" s="407"/>
      <c r="L25" s="408"/>
      <c r="M25" s="409" t="e">
        <f>SUM(#REF!)</f>
        <v>#REF!</v>
      </c>
      <c r="N25" s="410"/>
      <c r="O25" s="411" t="s">
        <v>93</v>
      </c>
      <c r="P25" s="82" t="s">
        <v>94</v>
      </c>
      <c r="Q25" s="407">
        <v>2</v>
      </c>
      <c r="R25" s="407"/>
      <c r="S25" s="408"/>
      <c r="T25" s="520" t="e">
        <f>SUM(#REF!)</f>
        <v>#REF!</v>
      </c>
      <c r="U25" s="409"/>
      <c r="V25" s="421" t="s">
        <v>93</v>
      </c>
      <c r="W25" s="82" t="s">
        <v>94</v>
      </c>
      <c r="X25" s="407">
        <v>2.5</v>
      </c>
      <c r="Y25" s="407"/>
      <c r="Z25" s="408"/>
      <c r="AA25" s="426" t="e">
        <f>SUM(#REF!)</f>
        <v>#REF!</v>
      </c>
      <c r="AB25" s="410"/>
      <c r="AC25" s="411" t="s">
        <v>93</v>
      </c>
      <c r="AD25" s="82" t="s">
        <v>94</v>
      </c>
      <c r="AE25" s="407">
        <v>2.5</v>
      </c>
      <c r="AF25" s="407"/>
      <c r="AG25" s="425"/>
      <c r="AH25" s="518" t="e">
        <f>SUM(#REF!)</f>
        <v>#REF!</v>
      </c>
      <c r="AI25" s="519"/>
      <c r="AJ25" s="557" t="s">
        <v>93</v>
      </c>
      <c r="AK25" s="131" t="s">
        <v>94</v>
      </c>
      <c r="AL25" s="407">
        <v>2.2</v>
      </c>
      <c r="AM25" s="407"/>
      <c r="AN25" s="425"/>
      <c r="AO25" s="228"/>
      <c r="AP25" s="290"/>
      <c r="AQ25" s="291">
        <f>(AE25+C25+J25+Q25+X25)/5</f>
        <v>2.2</v>
      </c>
      <c r="AX25" s="431" t="s">
        <v>31</v>
      </c>
      <c r="AY25" s="431"/>
      <c r="AZ25" s="431"/>
      <c r="BA25" s="431"/>
      <c r="BB25" s="431"/>
    </row>
    <row r="26" spans="1:54" s="181" customFormat="1" ht="18.75" customHeight="1">
      <c r="A26" s="422"/>
      <c r="B26" s="84" t="s">
        <v>95</v>
      </c>
      <c r="C26" s="414">
        <v>0.6</v>
      </c>
      <c r="D26" s="414"/>
      <c r="E26" s="415"/>
      <c r="F26" s="85"/>
      <c r="G26" s="86"/>
      <c r="H26" s="412"/>
      <c r="I26" s="84" t="s">
        <v>95</v>
      </c>
      <c r="J26" s="414">
        <v>0.5</v>
      </c>
      <c r="K26" s="414"/>
      <c r="L26" s="415"/>
      <c r="M26" s="87"/>
      <c r="N26" s="86"/>
      <c r="O26" s="412"/>
      <c r="P26" s="84" t="s">
        <v>95</v>
      </c>
      <c r="Q26" s="414">
        <v>0.6</v>
      </c>
      <c r="R26" s="414"/>
      <c r="S26" s="415"/>
      <c r="T26" s="87"/>
      <c r="U26" s="88"/>
      <c r="V26" s="422"/>
      <c r="W26" s="84" t="s">
        <v>95</v>
      </c>
      <c r="X26" s="414">
        <v>1.1</v>
      </c>
      <c r="Y26" s="414"/>
      <c r="Z26" s="415"/>
      <c r="AA26" s="89"/>
      <c r="AB26" s="86"/>
      <c r="AC26" s="412"/>
      <c r="AD26" s="84" t="s">
        <v>95</v>
      </c>
      <c r="AE26" s="414">
        <v>0.5</v>
      </c>
      <c r="AF26" s="414"/>
      <c r="AG26" s="420"/>
      <c r="AH26" s="230"/>
      <c r="AI26" s="231"/>
      <c r="AJ26" s="558"/>
      <c r="AK26" s="132" t="s">
        <v>95</v>
      </c>
      <c r="AL26" s="414">
        <v>0.5</v>
      </c>
      <c r="AM26" s="414"/>
      <c r="AN26" s="420"/>
      <c r="AO26" s="228"/>
      <c r="AQ26" s="291">
        <f aca="true" t="shared" si="10" ref="AQ26:AQ31">(AE26+C26+J26+Q26+X26)/5</f>
        <v>0.66</v>
      </c>
      <c r="AX26" s="556" t="s">
        <v>145</v>
      </c>
      <c r="AY26" s="198" t="s">
        <v>37</v>
      </c>
      <c r="AZ26" s="198">
        <v>5.5</v>
      </c>
      <c r="BA26" s="199">
        <v>2</v>
      </c>
      <c r="BB26" s="70" t="s">
        <v>14</v>
      </c>
    </row>
    <row r="27" spans="1:54" s="181" customFormat="1" ht="18.75" customHeight="1">
      <c r="A27" s="422"/>
      <c r="B27" s="92" t="s">
        <v>96</v>
      </c>
      <c r="C27" s="414">
        <v>0.4</v>
      </c>
      <c r="D27" s="414"/>
      <c r="E27" s="415"/>
      <c r="F27" s="85"/>
      <c r="G27" s="86"/>
      <c r="H27" s="412"/>
      <c r="I27" s="92" t="s">
        <v>96</v>
      </c>
      <c r="J27" s="414">
        <v>0.7</v>
      </c>
      <c r="K27" s="414"/>
      <c r="L27" s="415"/>
      <c r="M27" s="87"/>
      <c r="N27" s="86"/>
      <c r="O27" s="412"/>
      <c r="P27" s="92" t="s">
        <v>96</v>
      </c>
      <c r="Q27" s="414">
        <v>0.4</v>
      </c>
      <c r="R27" s="414"/>
      <c r="S27" s="415"/>
      <c r="T27" s="87"/>
      <c r="U27" s="88"/>
      <c r="V27" s="422"/>
      <c r="W27" s="92" t="s">
        <v>96</v>
      </c>
      <c r="X27" s="414">
        <v>0.3</v>
      </c>
      <c r="Y27" s="414"/>
      <c r="Z27" s="415"/>
      <c r="AA27" s="89"/>
      <c r="AB27" s="86"/>
      <c r="AC27" s="412"/>
      <c r="AD27" s="92" t="s">
        <v>96</v>
      </c>
      <c r="AE27" s="414">
        <v>0.7</v>
      </c>
      <c r="AF27" s="414"/>
      <c r="AG27" s="420"/>
      <c r="AH27" s="230"/>
      <c r="AI27" s="231"/>
      <c r="AJ27" s="558"/>
      <c r="AK27" s="133" t="s">
        <v>96</v>
      </c>
      <c r="AL27" s="414">
        <v>0.2</v>
      </c>
      <c r="AM27" s="414"/>
      <c r="AN27" s="420"/>
      <c r="AO27" s="228"/>
      <c r="AQ27" s="291">
        <f t="shared" si="10"/>
        <v>0.5</v>
      </c>
      <c r="AX27" s="556"/>
      <c r="AY27" s="198" t="s">
        <v>147</v>
      </c>
      <c r="AZ27" s="198">
        <v>18</v>
      </c>
      <c r="BA27" s="199">
        <f>ROUND($AE$1*AZ27/1000,1)</f>
        <v>1.3</v>
      </c>
      <c r="BB27" s="70" t="s">
        <v>0</v>
      </c>
    </row>
    <row r="28" spans="1:54" s="181" customFormat="1" ht="18.75" customHeight="1">
      <c r="A28" s="422"/>
      <c r="B28" s="94" t="s">
        <v>97</v>
      </c>
      <c r="C28" s="414">
        <v>0.5</v>
      </c>
      <c r="D28" s="414"/>
      <c r="E28" s="415"/>
      <c r="F28" s="85"/>
      <c r="G28" s="86"/>
      <c r="H28" s="412"/>
      <c r="I28" s="94" t="s">
        <v>97</v>
      </c>
      <c r="J28" s="414">
        <v>0.5</v>
      </c>
      <c r="K28" s="414"/>
      <c r="L28" s="415"/>
      <c r="M28" s="87"/>
      <c r="N28" s="86"/>
      <c r="O28" s="412"/>
      <c r="P28" s="94" t="s">
        <v>97</v>
      </c>
      <c r="Q28" s="414">
        <v>0.5</v>
      </c>
      <c r="R28" s="414"/>
      <c r="S28" s="415"/>
      <c r="T28" s="87"/>
      <c r="U28" s="88"/>
      <c r="V28" s="422"/>
      <c r="W28" s="94" t="s">
        <v>98</v>
      </c>
      <c r="X28" s="414">
        <v>0.5</v>
      </c>
      <c r="Y28" s="414"/>
      <c r="Z28" s="415"/>
      <c r="AA28" s="89"/>
      <c r="AB28" s="86"/>
      <c r="AC28" s="412"/>
      <c r="AD28" s="94" t="s">
        <v>98</v>
      </c>
      <c r="AE28" s="414">
        <v>0.5</v>
      </c>
      <c r="AF28" s="414"/>
      <c r="AG28" s="420"/>
      <c r="AH28" s="230"/>
      <c r="AI28" s="231"/>
      <c r="AJ28" s="558"/>
      <c r="AK28" s="134" t="s">
        <v>98</v>
      </c>
      <c r="AL28" s="414">
        <v>0.5</v>
      </c>
      <c r="AM28" s="414"/>
      <c r="AN28" s="420"/>
      <c r="AO28" s="228"/>
      <c r="AQ28" s="291">
        <f t="shared" si="10"/>
        <v>0.5</v>
      </c>
      <c r="AX28" s="556"/>
      <c r="AY28" s="198" t="s">
        <v>73</v>
      </c>
      <c r="AZ28" s="198">
        <v>14.5</v>
      </c>
      <c r="BA28" s="199">
        <f>ROUND($AE$1*AZ28/1000,1)</f>
        <v>1</v>
      </c>
      <c r="BB28" s="70" t="s">
        <v>0</v>
      </c>
    </row>
    <row r="29" spans="1:54" s="181" customFormat="1" ht="18.75" customHeight="1">
      <c r="A29" s="422"/>
      <c r="B29" s="84" t="s">
        <v>99</v>
      </c>
      <c r="C29" s="414">
        <v>0</v>
      </c>
      <c r="D29" s="414"/>
      <c r="E29" s="415"/>
      <c r="F29" s="85"/>
      <c r="G29" s="86"/>
      <c r="H29" s="412"/>
      <c r="I29" s="84" t="s">
        <v>99</v>
      </c>
      <c r="J29" s="414">
        <v>1</v>
      </c>
      <c r="K29" s="414"/>
      <c r="L29" s="415"/>
      <c r="M29" s="87"/>
      <c r="N29" s="86"/>
      <c r="O29" s="412"/>
      <c r="P29" s="84" t="s">
        <v>99</v>
      </c>
      <c r="Q29" s="414">
        <v>0.5</v>
      </c>
      <c r="R29" s="414"/>
      <c r="S29" s="415"/>
      <c r="T29" s="87"/>
      <c r="U29" s="88"/>
      <c r="V29" s="422"/>
      <c r="W29" s="84" t="s">
        <v>99</v>
      </c>
      <c r="X29" s="414">
        <v>0.8</v>
      </c>
      <c r="Y29" s="414"/>
      <c r="Z29" s="415"/>
      <c r="AA29" s="89"/>
      <c r="AB29" s="86"/>
      <c r="AC29" s="412"/>
      <c r="AD29" s="84" t="s">
        <v>99</v>
      </c>
      <c r="AE29" s="414">
        <v>1</v>
      </c>
      <c r="AF29" s="414"/>
      <c r="AG29" s="420"/>
      <c r="AH29" s="230"/>
      <c r="AI29" s="231"/>
      <c r="AJ29" s="558"/>
      <c r="AK29" s="132" t="s">
        <v>99</v>
      </c>
      <c r="AL29" s="414">
        <v>1</v>
      </c>
      <c r="AM29" s="414"/>
      <c r="AN29" s="420"/>
      <c r="AO29" s="228"/>
      <c r="AQ29" s="291">
        <f t="shared" si="10"/>
        <v>0.6599999999999999</v>
      </c>
      <c r="AX29" s="556"/>
      <c r="AY29" s="274" t="s">
        <v>182</v>
      </c>
      <c r="AZ29" s="274">
        <v>8</v>
      </c>
      <c r="BA29" s="275">
        <v>1</v>
      </c>
      <c r="BB29" s="279" t="s">
        <v>16</v>
      </c>
    </row>
    <row r="30" spans="1:54" s="181" customFormat="1" ht="18.75" customHeight="1">
      <c r="A30" s="422"/>
      <c r="B30" s="84" t="s">
        <v>100</v>
      </c>
      <c r="C30" s="414">
        <v>0.3</v>
      </c>
      <c r="D30" s="414"/>
      <c r="E30" s="415"/>
      <c r="F30" s="85"/>
      <c r="G30" s="86"/>
      <c r="H30" s="412"/>
      <c r="I30" s="84" t="s">
        <v>100</v>
      </c>
      <c r="J30" s="414">
        <v>0.6</v>
      </c>
      <c r="K30" s="414"/>
      <c r="L30" s="415"/>
      <c r="M30" s="95"/>
      <c r="N30" s="86"/>
      <c r="O30" s="412"/>
      <c r="P30" s="84" t="s">
        <v>100</v>
      </c>
      <c r="Q30" s="414">
        <v>0.6</v>
      </c>
      <c r="R30" s="414"/>
      <c r="S30" s="415"/>
      <c r="T30" s="87"/>
      <c r="U30" s="88"/>
      <c r="V30" s="422"/>
      <c r="W30" s="84" t="s">
        <v>100</v>
      </c>
      <c r="X30" s="414">
        <v>0.4</v>
      </c>
      <c r="Y30" s="414"/>
      <c r="Z30" s="415"/>
      <c r="AA30" s="89"/>
      <c r="AB30" s="86"/>
      <c r="AC30" s="412"/>
      <c r="AD30" s="84" t="s">
        <v>100</v>
      </c>
      <c r="AE30" s="414">
        <v>0.6</v>
      </c>
      <c r="AF30" s="414"/>
      <c r="AG30" s="420"/>
      <c r="AH30" s="230"/>
      <c r="AI30" s="231"/>
      <c r="AJ30" s="558"/>
      <c r="AK30" s="132" t="s">
        <v>100</v>
      </c>
      <c r="AL30" s="414">
        <v>0.6</v>
      </c>
      <c r="AM30" s="414"/>
      <c r="AN30" s="420"/>
      <c r="AO30" s="228"/>
      <c r="AQ30" s="291">
        <f t="shared" si="10"/>
        <v>0.5</v>
      </c>
      <c r="AX30" s="556"/>
      <c r="AY30" s="198" t="s">
        <v>149</v>
      </c>
      <c r="AZ30" s="198">
        <v>10</v>
      </c>
      <c r="BA30" s="199">
        <v>2</v>
      </c>
      <c r="BB30" s="70" t="s">
        <v>14</v>
      </c>
    </row>
    <row r="31" spans="1:54" s="181" customFormat="1" ht="18.75" customHeight="1" thickBot="1">
      <c r="A31" s="423"/>
      <c r="B31" s="96" t="s">
        <v>101</v>
      </c>
      <c r="C31" s="400">
        <f>C25*70+C26*75+C27*25+C28*45+C30*120+C29*60</f>
        <v>253.5</v>
      </c>
      <c r="D31" s="400"/>
      <c r="E31" s="401"/>
      <c r="F31" s="97"/>
      <c r="G31" s="98"/>
      <c r="H31" s="413"/>
      <c r="I31" s="96" t="s">
        <v>101</v>
      </c>
      <c r="J31" s="400">
        <f>J25*70+J26*75+J27*25+J28*45+J30*120+J29*60</f>
        <v>349.5</v>
      </c>
      <c r="K31" s="400"/>
      <c r="L31" s="401"/>
      <c r="M31" s="99"/>
      <c r="N31" s="98"/>
      <c r="O31" s="413"/>
      <c r="P31" s="96" t="s">
        <v>101</v>
      </c>
      <c r="Q31" s="400">
        <f>Q25*70+Q26*75+Q27*25+Q28*45+Q30*120+Q29*60</f>
        <v>319.5</v>
      </c>
      <c r="R31" s="400"/>
      <c r="S31" s="401"/>
      <c r="T31" s="99"/>
      <c r="U31" s="100"/>
      <c r="V31" s="423"/>
      <c r="W31" s="96" t="s">
        <v>101</v>
      </c>
      <c r="X31" s="400">
        <f>X25*70+X26*75+X27*25+X28*45+X30*120+X29*60</f>
        <v>383.5</v>
      </c>
      <c r="Y31" s="400"/>
      <c r="Z31" s="401"/>
      <c r="AA31" s="101"/>
      <c r="AB31" s="98"/>
      <c r="AC31" s="413"/>
      <c r="AD31" s="96" t="s">
        <v>101</v>
      </c>
      <c r="AE31" s="400">
        <f>AE25*70+AE26*75+AE27*25+AE28*45+AE30*120+AE29*60</f>
        <v>384.5</v>
      </c>
      <c r="AF31" s="400"/>
      <c r="AG31" s="402"/>
      <c r="AH31" s="233"/>
      <c r="AI31" s="234"/>
      <c r="AJ31" s="559"/>
      <c r="AK31" s="135" t="s">
        <v>101</v>
      </c>
      <c r="AL31" s="400">
        <f>AL25*70+AL26*75+AL27*25+AL28*45+AL30*120+AL29*60</f>
        <v>351</v>
      </c>
      <c r="AM31" s="400"/>
      <c r="AN31" s="402"/>
      <c r="AO31" s="294"/>
      <c r="AP31" s="295"/>
      <c r="AQ31" s="291">
        <f t="shared" si="10"/>
        <v>338.1</v>
      </c>
      <c r="AX31" s="556"/>
      <c r="AY31" s="198" t="s">
        <v>142</v>
      </c>
      <c r="AZ31" s="198">
        <v>10</v>
      </c>
      <c r="BA31" s="199" t="s">
        <v>44</v>
      </c>
      <c r="BB31" s="203" t="s">
        <v>0</v>
      </c>
    </row>
    <row r="32" spans="1:54" s="194" customFormat="1" ht="18.75" customHeight="1">
      <c r="A32" s="235"/>
      <c r="D32" s="236"/>
      <c r="E32" s="236"/>
      <c r="F32" s="237"/>
      <c r="H32" s="296"/>
      <c r="K32" s="236"/>
      <c r="L32" s="236"/>
      <c r="M32" s="237"/>
      <c r="O32" s="297"/>
      <c r="P32" s="235"/>
      <c r="Q32" s="235"/>
      <c r="R32" s="240"/>
      <c r="S32" s="240"/>
      <c r="T32" s="237"/>
      <c r="V32" s="296"/>
      <c r="W32" s="235"/>
      <c r="X32" s="235"/>
      <c r="Y32" s="240"/>
      <c r="Z32" s="240"/>
      <c r="AA32" s="237"/>
      <c r="AC32" s="235"/>
      <c r="AF32" s="236"/>
      <c r="AG32" s="236"/>
      <c r="AH32" s="237"/>
      <c r="AJ32" s="235"/>
      <c r="AM32" s="236"/>
      <c r="AN32" s="236"/>
      <c r="AO32" s="237"/>
      <c r="AX32" s="556"/>
      <c r="AY32" s="75" t="s">
        <v>91</v>
      </c>
      <c r="AZ32" s="75">
        <v>10</v>
      </c>
      <c r="BA32" s="71">
        <f>ROUND($AE$1*AZ32/1000,1)</f>
        <v>0.7</v>
      </c>
      <c r="BB32" s="203" t="s">
        <v>0</v>
      </c>
    </row>
    <row r="33" spans="1:54" s="194" customFormat="1" ht="19.5" customHeight="1" thickBot="1">
      <c r="A33" s="517" t="s">
        <v>102</v>
      </c>
      <c r="B33" s="517"/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7"/>
      <c r="AA33" s="517"/>
      <c r="AB33" s="517"/>
      <c r="AC33" s="517"/>
      <c r="AD33" s="517"/>
      <c r="AE33" s="517"/>
      <c r="AF33" s="517"/>
      <c r="AG33" s="517"/>
      <c r="AH33" s="517"/>
      <c r="AI33" s="242"/>
      <c r="AJ33" s="243"/>
      <c r="AK33" s="243"/>
      <c r="AL33" s="229"/>
      <c r="AM33" s="229"/>
      <c r="AN33" s="229"/>
      <c r="AO33" s="242"/>
      <c r="AP33" s="229"/>
      <c r="AQ33" s="229"/>
      <c r="AR33" s="229"/>
      <c r="AS33" s="229"/>
      <c r="AT33" s="229"/>
      <c r="AU33" s="229"/>
      <c r="AV33" s="229"/>
      <c r="AX33" s="556"/>
      <c r="AY33" s="75"/>
      <c r="AZ33" s="75"/>
      <c r="BA33" s="125"/>
      <c r="BB33" s="125"/>
    </row>
    <row r="34" spans="1:54" s="194" customFormat="1" ht="22.5" customHeight="1">
      <c r="A34" s="516" t="s">
        <v>103</v>
      </c>
      <c r="B34" s="516"/>
      <c r="C34" s="516"/>
      <c r="D34" s="516"/>
      <c r="E34" s="516"/>
      <c r="F34" s="516"/>
      <c r="G34" s="516"/>
      <c r="H34" s="516"/>
      <c r="I34" s="516"/>
      <c r="J34" s="516"/>
      <c r="K34" s="516"/>
      <c r="L34" s="516"/>
      <c r="M34" s="516"/>
      <c r="N34" s="516"/>
      <c r="O34" s="516"/>
      <c r="P34" s="516"/>
      <c r="Q34" s="516"/>
      <c r="R34" s="516"/>
      <c r="S34" s="516"/>
      <c r="T34" s="516"/>
      <c r="U34" s="516"/>
      <c r="V34" s="516"/>
      <c r="W34" s="516"/>
      <c r="X34" s="516"/>
      <c r="Y34" s="516"/>
      <c r="Z34" s="516"/>
      <c r="AA34" s="516"/>
      <c r="AB34" s="516"/>
      <c r="AC34" s="516"/>
      <c r="AD34" s="516"/>
      <c r="AE34" s="516"/>
      <c r="AF34" s="516"/>
      <c r="AG34" s="516"/>
      <c r="AH34" s="516"/>
      <c r="AI34" s="242"/>
      <c r="AJ34" s="243"/>
      <c r="AK34" s="243"/>
      <c r="AL34" s="229"/>
      <c r="AM34" s="229"/>
      <c r="AN34" s="229"/>
      <c r="AO34" s="242"/>
      <c r="AP34" s="229"/>
      <c r="AQ34" s="229"/>
      <c r="AR34" s="229"/>
      <c r="AS34" s="229"/>
      <c r="AT34" s="229"/>
      <c r="AU34" s="229"/>
      <c r="AV34" s="229"/>
      <c r="AX34" s="421" t="s">
        <v>93</v>
      </c>
      <c r="AY34" s="82" t="s">
        <v>94</v>
      </c>
      <c r="AZ34" s="407">
        <v>2</v>
      </c>
      <c r="BA34" s="407"/>
      <c r="BB34" s="408"/>
    </row>
    <row r="35" spans="50:54" ht="22.5" customHeight="1">
      <c r="AX35" s="422"/>
      <c r="AY35" s="84" t="s">
        <v>95</v>
      </c>
      <c r="AZ35" s="414">
        <v>0.6</v>
      </c>
      <c r="BA35" s="414"/>
      <c r="BB35" s="415"/>
    </row>
    <row r="36" spans="50:54" ht="22.5" customHeight="1">
      <c r="AX36" s="422"/>
      <c r="AY36" s="92" t="s">
        <v>96</v>
      </c>
      <c r="AZ36" s="414">
        <v>0.3</v>
      </c>
      <c r="BA36" s="414"/>
      <c r="BB36" s="415"/>
    </row>
    <row r="37" spans="50:54" ht="22.5" customHeight="1">
      <c r="AX37" s="422"/>
      <c r="AY37" s="94" t="s">
        <v>97</v>
      </c>
      <c r="AZ37" s="414">
        <v>0.5</v>
      </c>
      <c r="BA37" s="414"/>
      <c r="BB37" s="415"/>
    </row>
    <row r="38" spans="50:54" ht="22.5" customHeight="1">
      <c r="AX38" s="422"/>
      <c r="AY38" s="84" t="s">
        <v>99</v>
      </c>
      <c r="AZ38" s="414">
        <v>0</v>
      </c>
      <c r="BA38" s="414"/>
      <c r="BB38" s="415"/>
    </row>
    <row r="39" spans="50:54" ht="22.5" customHeight="1">
      <c r="AX39" s="422"/>
      <c r="AY39" s="84" t="s">
        <v>100</v>
      </c>
      <c r="AZ39" s="414">
        <v>0.3</v>
      </c>
      <c r="BA39" s="414"/>
      <c r="BB39" s="415"/>
    </row>
    <row r="40" spans="50:54" ht="22.5" customHeight="1" thickBot="1">
      <c r="AX40" s="423"/>
      <c r="AY40" s="96" t="s">
        <v>101</v>
      </c>
      <c r="AZ40" s="400">
        <f>AZ34*70+AZ35*75+AZ36*25+AZ37*45+AZ39*120+AZ38*60</f>
        <v>251</v>
      </c>
      <c r="BA40" s="400"/>
      <c r="BB40" s="401"/>
    </row>
  </sheetData>
  <sheetProtection/>
  <mergeCells count="111">
    <mergeCell ref="A17:A24"/>
    <mergeCell ref="A16:E16"/>
    <mergeCell ref="H16:L16"/>
    <mergeCell ref="O16:S16"/>
    <mergeCell ref="V16:Z16"/>
    <mergeCell ref="O6:O15"/>
    <mergeCell ref="H17:H24"/>
    <mergeCell ref="P20:S20"/>
    <mergeCell ref="B2:E2"/>
    <mergeCell ref="A5:E5"/>
    <mergeCell ref="AK2:AN2"/>
    <mergeCell ref="A6:A15"/>
    <mergeCell ref="H5:L5"/>
    <mergeCell ref="O5:S5"/>
    <mergeCell ref="P4:S4"/>
    <mergeCell ref="H6:H15"/>
    <mergeCell ref="AJ16:AN16"/>
    <mergeCell ref="AJ5:AN5"/>
    <mergeCell ref="V2:V4"/>
    <mergeCell ref="W2:Z2"/>
    <mergeCell ref="W4:Z4"/>
    <mergeCell ref="AK4:AN4"/>
    <mergeCell ref="V5:Z5"/>
    <mergeCell ref="AC5:AG5"/>
    <mergeCell ref="AC6:AC15"/>
    <mergeCell ref="A1:L1"/>
    <mergeCell ref="P1:AD1"/>
    <mergeCell ref="H2:H4"/>
    <mergeCell ref="I2:L2"/>
    <mergeCell ref="O2:O4"/>
    <mergeCell ref="P2:S2"/>
    <mergeCell ref="B4:E4"/>
    <mergeCell ref="AD4:AG4"/>
    <mergeCell ref="A2:A4"/>
    <mergeCell ref="I4:L4"/>
    <mergeCell ref="Q30:S30"/>
    <mergeCell ref="AC17:AC24"/>
    <mergeCell ref="AJ17:AJ24"/>
    <mergeCell ref="AC2:AC4"/>
    <mergeCell ref="AD2:AG2"/>
    <mergeCell ref="AJ6:AJ15"/>
    <mergeCell ref="V6:V15"/>
    <mergeCell ref="AJ2:AJ4"/>
    <mergeCell ref="AE25:AG25"/>
    <mergeCell ref="AC16:AG16"/>
    <mergeCell ref="Q31:S31"/>
    <mergeCell ref="J28:L28"/>
    <mergeCell ref="AE26:AG26"/>
    <mergeCell ref="Q25:S25"/>
    <mergeCell ref="T25:U25"/>
    <mergeCell ref="V25:V31"/>
    <mergeCell ref="Q27:S27"/>
    <mergeCell ref="X27:Z27"/>
    <mergeCell ref="AE27:AG27"/>
    <mergeCell ref="X31:Z31"/>
    <mergeCell ref="C26:E26"/>
    <mergeCell ref="J26:L26"/>
    <mergeCell ref="X28:Z28"/>
    <mergeCell ref="O17:O24"/>
    <mergeCell ref="V17:V24"/>
    <mergeCell ref="X26:Z26"/>
    <mergeCell ref="O25:O31"/>
    <mergeCell ref="M25:N25"/>
    <mergeCell ref="C28:E28"/>
    <mergeCell ref="H25:H31"/>
    <mergeCell ref="J25:L25"/>
    <mergeCell ref="Q26:S26"/>
    <mergeCell ref="C29:E29"/>
    <mergeCell ref="J29:L29"/>
    <mergeCell ref="C30:E30"/>
    <mergeCell ref="J30:L30"/>
    <mergeCell ref="C27:E27"/>
    <mergeCell ref="J27:L27"/>
    <mergeCell ref="Q29:S29"/>
    <mergeCell ref="Q28:S28"/>
    <mergeCell ref="A33:AH33"/>
    <mergeCell ref="A34:AH34"/>
    <mergeCell ref="AE30:AG30"/>
    <mergeCell ref="AL30:AN30"/>
    <mergeCell ref="C31:E31"/>
    <mergeCell ref="J31:L31"/>
    <mergeCell ref="A25:A31"/>
    <mergeCell ref="C25:E25"/>
    <mergeCell ref="F25:G25"/>
    <mergeCell ref="AC25:AC31"/>
    <mergeCell ref="AH25:AI25"/>
    <mergeCell ref="X25:Z25"/>
    <mergeCell ref="AA25:AB25"/>
    <mergeCell ref="AE31:AG31"/>
    <mergeCell ref="AE29:AG29"/>
    <mergeCell ref="AE28:AG28"/>
    <mergeCell ref="X30:Z30"/>
    <mergeCell ref="X29:Z29"/>
    <mergeCell ref="AZ39:BB39"/>
    <mergeCell ref="AL31:AN31"/>
    <mergeCell ref="AJ25:AJ31"/>
    <mergeCell ref="AL25:AN25"/>
    <mergeCell ref="AL26:AN26"/>
    <mergeCell ref="AL27:AN27"/>
    <mergeCell ref="AL28:AN28"/>
    <mergeCell ref="AL29:AN29"/>
    <mergeCell ref="AZ40:BB40"/>
    <mergeCell ref="AX15:AX24"/>
    <mergeCell ref="AX25:BB25"/>
    <mergeCell ref="AX26:AX33"/>
    <mergeCell ref="AX34:AX40"/>
    <mergeCell ref="AZ34:BB34"/>
    <mergeCell ref="AZ35:BB35"/>
    <mergeCell ref="AZ36:BB36"/>
    <mergeCell ref="AZ37:BB37"/>
    <mergeCell ref="AZ38:BB3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85" r:id="rId1"/>
  <colBreaks count="1" manualBreakCount="1">
    <brk id="3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34"/>
  <sheetViews>
    <sheetView view="pageBreakPreview" zoomScaleSheetLayoutView="100" zoomScalePageLayoutView="0" workbookViewId="0" topLeftCell="A1">
      <selection activeCell="AH6" sqref="AH6:AH22"/>
    </sheetView>
  </sheetViews>
  <sheetFormatPr defaultColWidth="6.125" defaultRowHeight="16.5"/>
  <cols>
    <col min="1" max="1" width="3.75390625" style="298" customWidth="1"/>
    <col min="2" max="2" width="18.375" style="299" customWidth="1"/>
    <col min="3" max="3" width="6.125" style="299" customWidth="1"/>
    <col min="4" max="5" width="5.625" style="299" customWidth="1"/>
    <col min="6" max="6" width="6.125" style="300" customWidth="1"/>
    <col min="7" max="7" width="6.125" style="301" customWidth="1"/>
    <col min="8" max="8" width="3.625" style="298" customWidth="1"/>
    <col min="9" max="9" width="15.875" style="299" customWidth="1"/>
    <col min="10" max="10" width="6.125" style="299" customWidth="1"/>
    <col min="11" max="12" width="5.625" style="299" customWidth="1"/>
    <col min="13" max="13" width="6.125" style="300" customWidth="1"/>
    <col min="14" max="14" width="6.125" style="301" customWidth="1"/>
    <col min="15" max="15" width="3.875" style="298" customWidth="1"/>
    <col min="16" max="16" width="16.375" style="299" customWidth="1"/>
    <col min="17" max="17" width="6.125" style="299" customWidth="1"/>
    <col min="18" max="19" width="5.625" style="299" customWidth="1"/>
    <col min="20" max="20" width="6.125" style="300" customWidth="1"/>
    <col min="21" max="21" width="6.125" style="301" customWidth="1"/>
    <col min="22" max="22" width="3.625" style="302" customWidth="1"/>
    <col min="23" max="23" width="16.125" style="299" customWidth="1"/>
    <col min="24" max="24" width="6.125" style="299" customWidth="1"/>
    <col min="25" max="26" width="5.625" style="299" customWidth="1"/>
    <col min="27" max="27" width="6.125" style="300" customWidth="1"/>
    <col min="28" max="28" width="6.125" style="301" customWidth="1"/>
    <col min="29" max="29" width="4.125" style="298" customWidth="1"/>
    <col min="30" max="30" width="16.125" style="299" customWidth="1"/>
    <col min="31" max="31" width="6.125" style="299" customWidth="1"/>
    <col min="32" max="33" width="5.625" style="299" customWidth="1"/>
    <col min="34" max="34" width="6.125" style="303" customWidth="1"/>
    <col min="35" max="35" width="6.125" style="301" customWidth="1"/>
    <col min="36" max="36" width="6.125" style="232" customWidth="1"/>
    <col min="37" max="37" width="11.00390625" style="232" customWidth="1"/>
    <col min="38" max="38" width="8.00390625" style="232" bestFit="1" customWidth="1"/>
    <col min="39" max="16384" width="6.125" style="232" customWidth="1"/>
  </cols>
  <sheetData>
    <row r="1" spans="1:256" s="22" customFormat="1" ht="30" customHeight="1">
      <c r="A1" s="473" t="str">
        <f>'第四週'!A1</f>
        <v>僑愛國民小學附幼111學年度下學期第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170"/>
      <c r="N1" s="169"/>
      <c r="O1" s="304">
        <f>'第四週'!O1+1</f>
        <v>12</v>
      </c>
      <c r="P1" s="581" t="str">
        <f>'第四週'!P1</f>
        <v>週點心食譜設計表</v>
      </c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169">
        <v>60</v>
      </c>
      <c r="AF1" s="169">
        <v>72</v>
      </c>
      <c r="AG1" s="169"/>
      <c r="AH1" s="169"/>
      <c r="AI1" s="169"/>
      <c r="AJ1" s="170"/>
      <c r="AK1" s="170"/>
      <c r="AL1" s="169"/>
      <c r="AM1" s="169"/>
      <c r="AN1" s="169"/>
      <c r="AO1" s="169"/>
      <c r="AP1" s="305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  <c r="GV1" s="170"/>
      <c r="GW1" s="170"/>
      <c r="GX1" s="170"/>
      <c r="GY1" s="170"/>
      <c r="GZ1" s="170"/>
      <c r="HA1" s="170"/>
      <c r="HB1" s="170"/>
      <c r="HC1" s="170"/>
      <c r="HD1" s="170"/>
      <c r="HE1" s="170"/>
      <c r="HF1" s="170"/>
      <c r="HG1" s="170"/>
      <c r="HH1" s="170"/>
      <c r="HI1" s="170"/>
      <c r="HJ1" s="170"/>
      <c r="HK1" s="170"/>
      <c r="HL1" s="170"/>
      <c r="HM1" s="170"/>
      <c r="HN1" s="170"/>
      <c r="HO1" s="170"/>
      <c r="HP1" s="170"/>
      <c r="HQ1" s="170"/>
      <c r="HR1" s="170"/>
      <c r="HS1" s="170"/>
      <c r="HT1" s="170"/>
      <c r="HU1" s="170"/>
      <c r="HV1" s="170"/>
      <c r="HW1" s="170"/>
      <c r="HX1" s="170"/>
      <c r="HY1" s="170"/>
      <c r="HZ1" s="170"/>
      <c r="IA1" s="170"/>
      <c r="IB1" s="170"/>
      <c r="IC1" s="170"/>
      <c r="ID1" s="170"/>
      <c r="IE1" s="170"/>
      <c r="IF1" s="170"/>
      <c r="IG1" s="170"/>
      <c r="IH1" s="170"/>
      <c r="II1" s="170"/>
      <c r="IJ1" s="170"/>
      <c r="IK1" s="170"/>
      <c r="IL1" s="170"/>
      <c r="IM1" s="170"/>
      <c r="IN1" s="170"/>
      <c r="IO1" s="170"/>
      <c r="IP1" s="170"/>
      <c r="IQ1" s="170"/>
      <c r="IR1" s="170"/>
      <c r="IS1" s="170"/>
      <c r="IT1" s="170"/>
      <c r="IU1" s="170"/>
      <c r="IV1" s="170"/>
    </row>
    <row r="2" spans="1:256" s="35" customFormat="1" ht="18.75" customHeight="1">
      <c r="A2" s="585" t="s">
        <v>46</v>
      </c>
      <c r="B2" s="587">
        <f>'第四週'!B2+7</f>
        <v>45047</v>
      </c>
      <c r="C2" s="587"/>
      <c r="D2" s="587"/>
      <c r="E2" s="587"/>
      <c r="F2" s="171"/>
      <c r="G2" s="172"/>
      <c r="H2" s="538" t="s">
        <v>46</v>
      </c>
      <c r="I2" s="555">
        <f>B2+1</f>
        <v>45048</v>
      </c>
      <c r="J2" s="555"/>
      <c r="K2" s="555"/>
      <c r="L2" s="555"/>
      <c r="M2" s="173"/>
      <c r="N2" s="306"/>
      <c r="O2" s="582" t="s">
        <v>46</v>
      </c>
      <c r="P2" s="540">
        <f>I2+1</f>
        <v>45049</v>
      </c>
      <c r="Q2" s="540"/>
      <c r="R2" s="540"/>
      <c r="S2" s="540"/>
      <c r="T2" s="175"/>
      <c r="U2" s="307"/>
      <c r="V2" s="582" t="s">
        <v>46</v>
      </c>
      <c r="W2" s="553">
        <f>P2+1</f>
        <v>45050</v>
      </c>
      <c r="X2" s="553"/>
      <c r="Y2" s="553"/>
      <c r="Z2" s="553"/>
      <c r="AA2" s="177"/>
      <c r="AB2" s="178"/>
      <c r="AC2" s="582" t="s">
        <v>46</v>
      </c>
      <c r="AD2" s="545">
        <f>W2+1</f>
        <v>45051</v>
      </c>
      <c r="AE2" s="545"/>
      <c r="AF2" s="545"/>
      <c r="AG2" s="583"/>
      <c r="AH2" s="308"/>
      <c r="AI2" s="309"/>
      <c r="AJ2" s="268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181"/>
      <c r="GG2" s="181"/>
      <c r="GH2" s="181"/>
      <c r="GI2" s="181"/>
      <c r="GJ2" s="181"/>
      <c r="GK2" s="181"/>
      <c r="GL2" s="181"/>
      <c r="GM2" s="181"/>
      <c r="GN2" s="181"/>
      <c r="GO2" s="181"/>
      <c r="GP2" s="181"/>
      <c r="GQ2" s="181"/>
      <c r="GR2" s="181"/>
      <c r="GS2" s="181"/>
      <c r="GT2" s="181"/>
      <c r="GU2" s="181"/>
      <c r="GV2" s="181"/>
      <c r="GW2" s="181"/>
      <c r="GX2" s="181"/>
      <c r="GY2" s="181"/>
      <c r="GZ2" s="181"/>
      <c r="HA2" s="181"/>
      <c r="HB2" s="181"/>
      <c r="HC2" s="181"/>
      <c r="HD2" s="181"/>
      <c r="HE2" s="181"/>
      <c r="HF2" s="181"/>
      <c r="HG2" s="181"/>
      <c r="HH2" s="181"/>
      <c r="HI2" s="181"/>
      <c r="HJ2" s="181"/>
      <c r="HK2" s="181"/>
      <c r="HL2" s="181"/>
      <c r="HM2" s="181"/>
      <c r="HN2" s="181"/>
      <c r="HO2" s="181"/>
      <c r="HP2" s="181"/>
      <c r="HQ2" s="181"/>
      <c r="HR2" s="181"/>
      <c r="HS2" s="181"/>
      <c r="HT2" s="181"/>
      <c r="HU2" s="181"/>
      <c r="HV2" s="181"/>
      <c r="HW2" s="181"/>
      <c r="HX2" s="181"/>
      <c r="HY2" s="181"/>
      <c r="HZ2" s="181"/>
      <c r="IA2" s="181"/>
      <c r="IB2" s="181"/>
      <c r="IC2" s="181"/>
      <c r="ID2" s="181"/>
      <c r="IE2" s="181"/>
      <c r="IF2" s="181"/>
      <c r="IG2" s="181"/>
      <c r="IH2" s="181"/>
      <c r="II2" s="181"/>
      <c r="IJ2" s="181"/>
      <c r="IK2" s="181"/>
      <c r="IL2" s="181"/>
      <c r="IM2" s="181"/>
      <c r="IN2" s="181"/>
      <c r="IO2" s="181"/>
      <c r="IP2" s="181"/>
      <c r="IQ2" s="181"/>
      <c r="IR2" s="181"/>
      <c r="IS2" s="181"/>
      <c r="IT2" s="181"/>
      <c r="IU2" s="181"/>
      <c r="IV2" s="181"/>
    </row>
    <row r="3" spans="1:256" s="35" customFormat="1" ht="18.75" customHeight="1">
      <c r="A3" s="586"/>
      <c r="B3" s="142" t="s">
        <v>47</v>
      </c>
      <c r="C3" s="142" t="s">
        <v>48</v>
      </c>
      <c r="D3" s="338" t="s">
        <v>49</v>
      </c>
      <c r="E3" s="338" t="s">
        <v>50</v>
      </c>
      <c r="F3" s="184" t="s">
        <v>51</v>
      </c>
      <c r="G3" s="182" t="s">
        <v>52</v>
      </c>
      <c r="H3" s="539"/>
      <c r="I3" s="182" t="s">
        <v>47</v>
      </c>
      <c r="J3" s="182" t="s">
        <v>48</v>
      </c>
      <c r="K3" s="183" t="s">
        <v>49</v>
      </c>
      <c r="L3" s="183" t="s">
        <v>50</v>
      </c>
      <c r="M3" s="184" t="s">
        <v>51</v>
      </c>
      <c r="N3" s="185" t="s">
        <v>52</v>
      </c>
      <c r="O3" s="562"/>
      <c r="P3" s="182" t="s">
        <v>47</v>
      </c>
      <c r="Q3" s="182" t="s">
        <v>48</v>
      </c>
      <c r="R3" s="183" t="s">
        <v>49</v>
      </c>
      <c r="S3" s="183" t="s">
        <v>50</v>
      </c>
      <c r="T3" s="184" t="s">
        <v>51</v>
      </c>
      <c r="U3" s="185" t="s">
        <v>52</v>
      </c>
      <c r="V3" s="562"/>
      <c r="W3" s="182" t="s">
        <v>47</v>
      </c>
      <c r="X3" s="182" t="s">
        <v>48</v>
      </c>
      <c r="Y3" s="183" t="s">
        <v>49</v>
      </c>
      <c r="Z3" s="183" t="s">
        <v>50</v>
      </c>
      <c r="AA3" s="184" t="s">
        <v>51</v>
      </c>
      <c r="AB3" s="185" t="s">
        <v>52</v>
      </c>
      <c r="AC3" s="562"/>
      <c r="AD3" s="182" t="s">
        <v>47</v>
      </c>
      <c r="AE3" s="182" t="s">
        <v>48</v>
      </c>
      <c r="AF3" s="183" t="s">
        <v>49</v>
      </c>
      <c r="AG3" s="310" t="s">
        <v>50</v>
      </c>
      <c r="AH3" s="271" t="s">
        <v>51</v>
      </c>
      <c r="AI3" s="311" t="s">
        <v>52</v>
      </c>
      <c r="AJ3" s="312" t="s">
        <v>52</v>
      </c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81"/>
      <c r="HE3" s="181"/>
      <c r="HF3" s="181"/>
      <c r="HG3" s="181"/>
      <c r="HH3" s="181"/>
      <c r="HI3" s="181"/>
      <c r="HJ3" s="181"/>
      <c r="HK3" s="181"/>
      <c r="HL3" s="181"/>
      <c r="HM3" s="181"/>
      <c r="HN3" s="181"/>
      <c r="HO3" s="181"/>
      <c r="HP3" s="181"/>
      <c r="HQ3" s="181"/>
      <c r="HR3" s="181"/>
      <c r="HS3" s="181"/>
      <c r="HT3" s="181"/>
      <c r="HU3" s="181"/>
      <c r="HV3" s="181"/>
      <c r="HW3" s="181"/>
      <c r="HX3" s="181"/>
      <c r="HY3" s="181"/>
      <c r="HZ3" s="181"/>
      <c r="IA3" s="181"/>
      <c r="IB3" s="181"/>
      <c r="IC3" s="181"/>
      <c r="ID3" s="181"/>
      <c r="IE3" s="181"/>
      <c r="IF3" s="181"/>
      <c r="IG3" s="181"/>
      <c r="IH3" s="181"/>
      <c r="II3" s="181"/>
      <c r="IJ3" s="181"/>
      <c r="IK3" s="181"/>
      <c r="IL3" s="181"/>
      <c r="IM3" s="181"/>
      <c r="IN3" s="181"/>
      <c r="IO3" s="181"/>
      <c r="IP3" s="181"/>
      <c r="IQ3" s="181"/>
      <c r="IR3" s="181"/>
      <c r="IS3" s="181"/>
      <c r="IT3" s="181"/>
      <c r="IU3" s="181"/>
      <c r="IV3" s="181"/>
    </row>
    <row r="4" spans="1:256" s="46" customFormat="1" ht="18.75" customHeight="1" hidden="1">
      <c r="A4" s="586"/>
      <c r="B4" s="584" t="s">
        <v>53</v>
      </c>
      <c r="C4" s="584"/>
      <c r="D4" s="584"/>
      <c r="E4" s="584"/>
      <c r="F4" s="190"/>
      <c r="G4" s="191"/>
      <c r="H4" s="539"/>
      <c r="I4" s="552" t="s">
        <v>54</v>
      </c>
      <c r="J4" s="552"/>
      <c r="K4" s="552"/>
      <c r="L4" s="552"/>
      <c r="M4" s="190"/>
      <c r="N4" s="192"/>
      <c r="O4" s="562"/>
      <c r="P4" s="552" t="s">
        <v>55</v>
      </c>
      <c r="Q4" s="552"/>
      <c r="R4" s="552"/>
      <c r="S4" s="552"/>
      <c r="T4" s="184"/>
      <c r="U4" s="186"/>
      <c r="V4" s="562"/>
      <c r="W4" s="552" t="s">
        <v>56</v>
      </c>
      <c r="X4" s="552"/>
      <c r="Y4" s="552"/>
      <c r="Z4" s="552"/>
      <c r="AA4" s="190"/>
      <c r="AB4" s="192"/>
      <c r="AC4" s="562"/>
      <c r="AD4" s="569" t="s">
        <v>57</v>
      </c>
      <c r="AE4" s="569"/>
      <c r="AF4" s="569"/>
      <c r="AG4" s="580"/>
      <c r="AH4" s="190"/>
      <c r="AI4" s="313"/>
      <c r="AJ4" s="192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94"/>
      <c r="GS4" s="194"/>
      <c r="GT4" s="194"/>
      <c r="GU4" s="194"/>
      <c r="GV4" s="194"/>
      <c r="GW4" s="194"/>
      <c r="GX4" s="194"/>
      <c r="GY4" s="194"/>
      <c r="GZ4" s="194"/>
      <c r="HA4" s="194"/>
      <c r="HB4" s="194"/>
      <c r="HC4" s="194"/>
      <c r="HD4" s="194"/>
      <c r="HE4" s="194"/>
      <c r="HF4" s="194"/>
      <c r="HG4" s="194"/>
      <c r="HH4" s="194"/>
      <c r="HI4" s="194"/>
      <c r="HJ4" s="194"/>
      <c r="HK4" s="194"/>
      <c r="HL4" s="194"/>
      <c r="HM4" s="194"/>
      <c r="HN4" s="194"/>
      <c r="HO4" s="194"/>
      <c r="HP4" s="194"/>
      <c r="HQ4" s="194"/>
      <c r="HR4" s="194"/>
      <c r="HS4" s="194"/>
      <c r="HT4" s="194"/>
      <c r="HU4" s="194"/>
      <c r="HV4" s="194"/>
      <c r="HW4" s="194"/>
      <c r="HX4" s="194"/>
      <c r="HY4" s="194"/>
      <c r="HZ4" s="194"/>
      <c r="IA4" s="194"/>
      <c r="IB4" s="194"/>
      <c r="IC4" s="194"/>
      <c r="ID4" s="194"/>
      <c r="IE4" s="194"/>
      <c r="IF4" s="194"/>
      <c r="IG4" s="194"/>
      <c r="IH4" s="194"/>
      <c r="II4" s="194"/>
      <c r="IJ4" s="194"/>
      <c r="IK4" s="194"/>
      <c r="IL4" s="194"/>
      <c r="IM4" s="194"/>
      <c r="IN4" s="194"/>
      <c r="IO4" s="194"/>
      <c r="IP4" s="194"/>
      <c r="IQ4" s="194"/>
      <c r="IR4" s="194"/>
      <c r="IS4" s="194"/>
      <c r="IT4" s="194"/>
      <c r="IU4" s="194"/>
      <c r="IV4" s="194"/>
    </row>
    <row r="5" spans="1:256" s="46" customFormat="1" ht="18.75" customHeight="1">
      <c r="A5" s="536" t="s">
        <v>58</v>
      </c>
      <c r="B5" s="446"/>
      <c r="C5" s="446"/>
      <c r="D5" s="446"/>
      <c r="E5" s="446"/>
      <c r="F5" s="195"/>
      <c r="G5" s="196"/>
      <c r="H5" s="445" t="s">
        <v>58</v>
      </c>
      <c r="I5" s="446"/>
      <c r="J5" s="446"/>
      <c r="K5" s="446"/>
      <c r="L5" s="446"/>
      <c r="M5" s="195"/>
      <c r="N5" s="197"/>
      <c r="O5" s="447" t="s">
        <v>58</v>
      </c>
      <c r="P5" s="446"/>
      <c r="Q5" s="446"/>
      <c r="R5" s="446"/>
      <c r="S5" s="446"/>
      <c r="T5" s="195"/>
      <c r="U5" s="197"/>
      <c r="V5" s="447" t="s">
        <v>58</v>
      </c>
      <c r="W5" s="446"/>
      <c r="X5" s="446"/>
      <c r="Y5" s="446"/>
      <c r="Z5" s="446"/>
      <c r="AA5" s="195"/>
      <c r="AB5" s="197"/>
      <c r="AC5" s="447" t="s">
        <v>58</v>
      </c>
      <c r="AD5" s="446"/>
      <c r="AE5" s="446"/>
      <c r="AF5" s="446"/>
      <c r="AG5" s="502"/>
      <c r="AH5" s="190"/>
      <c r="AI5" s="313"/>
      <c r="AJ5" s="192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  <c r="FS5" s="194"/>
      <c r="FT5" s="194"/>
      <c r="FU5" s="194"/>
      <c r="FV5" s="194"/>
      <c r="FW5" s="194"/>
      <c r="FX5" s="194"/>
      <c r="FY5" s="194"/>
      <c r="FZ5" s="194"/>
      <c r="GA5" s="194"/>
      <c r="GB5" s="194"/>
      <c r="GC5" s="194"/>
      <c r="GD5" s="194"/>
      <c r="GE5" s="194"/>
      <c r="GF5" s="194"/>
      <c r="GG5" s="194"/>
      <c r="GH5" s="194"/>
      <c r="GI5" s="194"/>
      <c r="GJ5" s="194"/>
      <c r="GK5" s="194"/>
      <c r="GL5" s="194"/>
      <c r="GM5" s="194"/>
      <c r="GN5" s="194"/>
      <c r="GO5" s="194"/>
      <c r="GP5" s="194"/>
      <c r="GQ5" s="194"/>
      <c r="GR5" s="194"/>
      <c r="GS5" s="194"/>
      <c r="GT5" s="194"/>
      <c r="GU5" s="194"/>
      <c r="GV5" s="194"/>
      <c r="GW5" s="194"/>
      <c r="GX5" s="194"/>
      <c r="GY5" s="194"/>
      <c r="GZ5" s="194"/>
      <c r="HA5" s="194"/>
      <c r="HB5" s="194"/>
      <c r="HC5" s="194"/>
      <c r="HD5" s="194"/>
      <c r="HE5" s="194"/>
      <c r="HF5" s="194"/>
      <c r="HG5" s="194"/>
      <c r="HH5" s="194"/>
      <c r="HI5" s="194"/>
      <c r="HJ5" s="194"/>
      <c r="HK5" s="194"/>
      <c r="HL5" s="194"/>
      <c r="HM5" s="194"/>
      <c r="HN5" s="194"/>
      <c r="HO5" s="194"/>
      <c r="HP5" s="194"/>
      <c r="HQ5" s="194"/>
      <c r="HR5" s="194"/>
      <c r="HS5" s="194"/>
      <c r="HT5" s="194"/>
      <c r="HU5" s="194"/>
      <c r="HV5" s="194"/>
      <c r="HW5" s="194"/>
      <c r="HX5" s="194"/>
      <c r="HY5" s="194"/>
      <c r="HZ5" s="194"/>
      <c r="IA5" s="194"/>
      <c r="IB5" s="194"/>
      <c r="IC5" s="194"/>
      <c r="ID5" s="194"/>
      <c r="IE5" s="194"/>
      <c r="IF5" s="194"/>
      <c r="IG5" s="194"/>
      <c r="IH5" s="194"/>
      <c r="II5" s="194"/>
      <c r="IJ5" s="194"/>
      <c r="IK5" s="194"/>
      <c r="IL5" s="194"/>
      <c r="IM5" s="194"/>
      <c r="IN5" s="194"/>
      <c r="IO5" s="194"/>
      <c r="IP5" s="194"/>
      <c r="IQ5" s="194"/>
      <c r="IR5" s="194"/>
      <c r="IS5" s="194"/>
      <c r="IT5" s="194"/>
      <c r="IU5" s="194"/>
      <c r="IV5" s="194"/>
    </row>
    <row r="6" spans="1:256" s="46" customFormat="1" ht="18.75" customHeight="1">
      <c r="A6" s="455" t="s">
        <v>150</v>
      </c>
      <c r="B6" s="56" t="s">
        <v>151</v>
      </c>
      <c r="C6" s="56">
        <v>50</v>
      </c>
      <c r="D6" s="199">
        <f>ROUND($AF$1*C6/1000,1)</f>
        <v>3.6</v>
      </c>
      <c r="E6" s="119" t="s">
        <v>0</v>
      </c>
      <c r="F6" s="241"/>
      <c r="G6" s="70">
        <f aca="true" t="shared" si="0" ref="G6:G11">D6*F6</f>
        <v>0</v>
      </c>
      <c r="H6" s="453" t="s">
        <v>152</v>
      </c>
      <c r="I6" s="198" t="s">
        <v>153</v>
      </c>
      <c r="J6" s="198">
        <v>1.5</v>
      </c>
      <c r="K6" s="199">
        <f>ROUND($AF$1*J6/40,0)</f>
        <v>3</v>
      </c>
      <c r="L6" s="119" t="s">
        <v>15</v>
      </c>
      <c r="M6" s="241"/>
      <c r="N6" s="70">
        <f>K6*M6</f>
        <v>0</v>
      </c>
      <c r="O6" s="498" t="s">
        <v>176</v>
      </c>
      <c r="P6" s="56" t="s">
        <v>154</v>
      </c>
      <c r="Q6" s="56">
        <v>40</v>
      </c>
      <c r="R6" s="199" t="s">
        <v>44</v>
      </c>
      <c r="S6" s="119" t="s">
        <v>0</v>
      </c>
      <c r="T6" s="241"/>
      <c r="U6" s="186"/>
      <c r="V6" s="453" t="s">
        <v>155</v>
      </c>
      <c r="W6" s="221" t="s">
        <v>112</v>
      </c>
      <c r="X6" s="208">
        <v>1.3</v>
      </c>
      <c r="Y6" s="199">
        <v>2</v>
      </c>
      <c r="Z6" s="209" t="s">
        <v>62</v>
      </c>
      <c r="AA6" s="241"/>
      <c r="AB6" s="70">
        <f>Y6*AA6</f>
        <v>0</v>
      </c>
      <c r="AC6" s="453" t="s">
        <v>59</v>
      </c>
      <c r="AD6" s="207" t="s">
        <v>192</v>
      </c>
      <c r="AE6" s="207">
        <v>50</v>
      </c>
      <c r="AF6" s="199">
        <f>ROUND($AF$1*AE6/1000,1)</f>
        <v>3.6</v>
      </c>
      <c r="AG6" s="203" t="s">
        <v>0</v>
      </c>
      <c r="AH6" s="271"/>
      <c r="AI6" s="310">
        <f>AF6*AH6</f>
        <v>0</v>
      </c>
      <c r="AJ6" s="70" t="e">
        <f>#REF!*#REF!</f>
        <v>#REF!</v>
      </c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  <c r="GN6" s="194"/>
      <c r="GO6" s="194"/>
      <c r="GP6" s="194"/>
      <c r="GQ6" s="194"/>
      <c r="GR6" s="194"/>
      <c r="GS6" s="194"/>
      <c r="GT6" s="194"/>
      <c r="GU6" s="194"/>
      <c r="GV6" s="194"/>
      <c r="GW6" s="194"/>
      <c r="GX6" s="194"/>
      <c r="GY6" s="194"/>
      <c r="GZ6" s="194"/>
      <c r="HA6" s="194"/>
      <c r="HB6" s="194"/>
      <c r="HC6" s="194"/>
      <c r="HD6" s="194"/>
      <c r="HE6" s="194"/>
      <c r="HF6" s="194"/>
      <c r="HG6" s="194"/>
      <c r="HH6" s="194"/>
      <c r="HI6" s="194"/>
      <c r="HJ6" s="194"/>
      <c r="HK6" s="194"/>
      <c r="HL6" s="194"/>
      <c r="HM6" s="194"/>
      <c r="HN6" s="194"/>
      <c r="HO6" s="194"/>
      <c r="HP6" s="194"/>
      <c r="HQ6" s="194"/>
      <c r="HR6" s="194"/>
      <c r="HS6" s="194"/>
      <c r="HT6" s="194"/>
      <c r="HU6" s="194"/>
      <c r="HV6" s="194"/>
      <c r="HW6" s="194"/>
      <c r="HX6" s="194"/>
      <c r="HY6" s="194"/>
      <c r="HZ6" s="194"/>
      <c r="IA6" s="194"/>
      <c r="IB6" s="194"/>
      <c r="IC6" s="194"/>
      <c r="ID6" s="194"/>
      <c r="IE6" s="194"/>
      <c r="IF6" s="194"/>
      <c r="IG6" s="194"/>
      <c r="IH6" s="194"/>
      <c r="II6" s="194"/>
      <c r="IJ6" s="194"/>
      <c r="IK6" s="194"/>
      <c r="IL6" s="194"/>
      <c r="IM6" s="194"/>
      <c r="IN6" s="194"/>
      <c r="IO6" s="194"/>
      <c r="IP6" s="194"/>
      <c r="IQ6" s="194"/>
      <c r="IR6" s="194"/>
      <c r="IS6" s="194"/>
      <c r="IT6" s="194"/>
      <c r="IU6" s="194"/>
      <c r="IV6" s="194"/>
    </row>
    <row r="7" spans="1:256" s="46" customFormat="1" ht="18.75" customHeight="1">
      <c r="A7" s="456"/>
      <c r="B7" s="56" t="s">
        <v>109</v>
      </c>
      <c r="C7" s="56">
        <v>16.5</v>
      </c>
      <c r="D7" s="275" t="s">
        <v>44</v>
      </c>
      <c r="E7" s="66" t="s">
        <v>0</v>
      </c>
      <c r="F7" s="241"/>
      <c r="G7" s="70" t="e">
        <f t="shared" si="0"/>
        <v>#VALUE!</v>
      </c>
      <c r="H7" s="454"/>
      <c r="I7" s="198" t="s">
        <v>156</v>
      </c>
      <c r="J7" s="208"/>
      <c r="K7" s="199"/>
      <c r="L7" s="209"/>
      <c r="M7" s="241"/>
      <c r="N7" s="70"/>
      <c r="O7" s="499"/>
      <c r="P7" s="144" t="s">
        <v>157</v>
      </c>
      <c r="Q7" s="56">
        <v>10</v>
      </c>
      <c r="R7" s="199" t="s">
        <v>44</v>
      </c>
      <c r="S7" s="66" t="s">
        <v>0</v>
      </c>
      <c r="T7" s="241"/>
      <c r="U7" s="186"/>
      <c r="V7" s="454"/>
      <c r="W7" s="221" t="s">
        <v>114</v>
      </c>
      <c r="X7" s="208"/>
      <c r="Y7" s="199">
        <v>2</v>
      </c>
      <c r="Z7" s="209" t="s">
        <v>62</v>
      </c>
      <c r="AA7" s="241"/>
      <c r="AB7" s="70">
        <f>Y7*AA7*65/1000</f>
        <v>0</v>
      </c>
      <c r="AC7" s="454"/>
      <c r="AD7" s="207" t="s">
        <v>20</v>
      </c>
      <c r="AE7" s="207">
        <v>5</v>
      </c>
      <c r="AF7" s="199">
        <f>ROUND($AF$1*AE7/1000,1)</f>
        <v>0.4</v>
      </c>
      <c r="AG7" s="203" t="s">
        <v>0</v>
      </c>
      <c r="AH7" s="271"/>
      <c r="AI7" s="310"/>
      <c r="AJ7" s="70" t="e">
        <f>#REF!*#REF!</f>
        <v>#REF!</v>
      </c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  <c r="HT7" s="194"/>
      <c r="HU7" s="194"/>
      <c r="HV7" s="194"/>
      <c r="HW7" s="194"/>
      <c r="HX7" s="194"/>
      <c r="HY7" s="194"/>
      <c r="HZ7" s="194"/>
      <c r="IA7" s="194"/>
      <c r="IB7" s="194"/>
      <c r="IC7" s="194"/>
      <c r="ID7" s="194"/>
      <c r="IE7" s="194"/>
      <c r="IF7" s="194"/>
      <c r="IG7" s="194"/>
      <c r="IH7" s="194"/>
      <c r="II7" s="194"/>
      <c r="IJ7" s="194"/>
      <c r="IK7" s="194"/>
      <c r="IL7" s="194"/>
      <c r="IM7" s="194"/>
      <c r="IN7" s="194"/>
      <c r="IO7" s="194"/>
      <c r="IP7" s="194"/>
      <c r="IQ7" s="194"/>
      <c r="IR7" s="194"/>
      <c r="IS7" s="194"/>
      <c r="IT7" s="194"/>
      <c r="IU7" s="194"/>
      <c r="IV7" s="194"/>
    </row>
    <row r="8" spans="1:256" s="46" customFormat="1" ht="18.75" customHeight="1">
      <c r="A8" s="456"/>
      <c r="B8" s="56" t="s">
        <v>111</v>
      </c>
      <c r="C8" s="56">
        <v>8</v>
      </c>
      <c r="D8" s="199">
        <f aca="true" t="shared" si="1" ref="D8:D14">ROUND($AF$1*C8/1000,1)</f>
        <v>0.6</v>
      </c>
      <c r="E8" s="66" t="s">
        <v>0</v>
      </c>
      <c r="F8" s="241"/>
      <c r="G8" s="70">
        <f t="shared" si="0"/>
        <v>0</v>
      </c>
      <c r="H8" s="454"/>
      <c r="I8" s="277" t="s">
        <v>182</v>
      </c>
      <c r="J8" s="314">
        <v>0.5</v>
      </c>
      <c r="K8" s="275">
        <v>3</v>
      </c>
      <c r="L8" s="315" t="s">
        <v>16</v>
      </c>
      <c r="M8" s="241"/>
      <c r="N8" s="70">
        <f>K8*M8</f>
        <v>0</v>
      </c>
      <c r="O8" s="499"/>
      <c r="P8" s="56" t="s">
        <v>177</v>
      </c>
      <c r="Q8" s="56">
        <v>30</v>
      </c>
      <c r="R8" s="199">
        <f>ROUND($AF$1*Q8/1000,1)</f>
        <v>2.2</v>
      </c>
      <c r="S8" s="66" t="s">
        <v>0</v>
      </c>
      <c r="T8" s="241"/>
      <c r="U8" s="186"/>
      <c r="V8" s="454"/>
      <c r="W8" s="277" t="s">
        <v>182</v>
      </c>
      <c r="X8" s="314">
        <v>0.5</v>
      </c>
      <c r="Y8" s="275">
        <v>3</v>
      </c>
      <c r="Z8" s="315" t="s">
        <v>16</v>
      </c>
      <c r="AA8" s="241"/>
      <c r="AB8" s="70">
        <f>Y8*AA8</f>
        <v>0</v>
      </c>
      <c r="AC8" s="454"/>
      <c r="AD8" s="207" t="s">
        <v>66</v>
      </c>
      <c r="AE8" s="207">
        <v>22</v>
      </c>
      <c r="AF8" s="199" t="s">
        <v>44</v>
      </c>
      <c r="AG8" s="203" t="s">
        <v>0</v>
      </c>
      <c r="AH8" s="271"/>
      <c r="AI8" s="310" t="e">
        <f>AF8*AH8*65/1000</f>
        <v>#VALUE!</v>
      </c>
      <c r="AJ8" s="70" t="e">
        <f>#REF!*#REF!</f>
        <v>#REF!</v>
      </c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  <c r="GF8" s="194"/>
      <c r="GG8" s="194"/>
      <c r="GH8" s="194"/>
      <c r="GI8" s="194"/>
      <c r="GJ8" s="194"/>
      <c r="GK8" s="194"/>
      <c r="GL8" s="194"/>
      <c r="GM8" s="194"/>
      <c r="GN8" s="194"/>
      <c r="GO8" s="194"/>
      <c r="GP8" s="194"/>
      <c r="GQ8" s="194"/>
      <c r="GR8" s="194"/>
      <c r="GS8" s="194"/>
      <c r="GT8" s="194"/>
      <c r="GU8" s="194"/>
      <c r="GV8" s="194"/>
      <c r="GW8" s="194"/>
      <c r="GX8" s="194"/>
      <c r="GY8" s="194"/>
      <c r="GZ8" s="194"/>
      <c r="HA8" s="194"/>
      <c r="HB8" s="194"/>
      <c r="HC8" s="194"/>
      <c r="HD8" s="194"/>
      <c r="HE8" s="194"/>
      <c r="HF8" s="194"/>
      <c r="HG8" s="194"/>
      <c r="HH8" s="194"/>
      <c r="HI8" s="194"/>
      <c r="HJ8" s="194"/>
      <c r="HK8" s="194"/>
      <c r="HL8" s="194"/>
      <c r="HM8" s="194"/>
      <c r="HN8" s="194"/>
      <c r="HO8" s="194"/>
      <c r="HP8" s="194"/>
      <c r="HQ8" s="194"/>
      <c r="HR8" s="194"/>
      <c r="HS8" s="194"/>
      <c r="HT8" s="194"/>
      <c r="HU8" s="194"/>
      <c r="HV8" s="194"/>
      <c r="HW8" s="194"/>
      <c r="HX8" s="194"/>
      <c r="HY8" s="194"/>
      <c r="HZ8" s="194"/>
      <c r="IA8" s="194"/>
      <c r="IB8" s="194"/>
      <c r="IC8" s="194"/>
      <c r="ID8" s="194"/>
      <c r="IE8" s="194"/>
      <c r="IF8" s="194"/>
      <c r="IG8" s="194"/>
      <c r="IH8" s="194"/>
      <c r="II8" s="194"/>
      <c r="IJ8" s="194"/>
      <c r="IK8" s="194"/>
      <c r="IL8" s="194"/>
      <c r="IM8" s="194"/>
      <c r="IN8" s="194"/>
      <c r="IO8" s="194"/>
      <c r="IP8" s="194"/>
      <c r="IQ8" s="194"/>
      <c r="IR8" s="194"/>
      <c r="IS8" s="194"/>
      <c r="IT8" s="194"/>
      <c r="IU8" s="194"/>
      <c r="IV8" s="194"/>
    </row>
    <row r="9" spans="1:256" s="46" customFormat="1" ht="18.75" customHeight="1">
      <c r="A9" s="456"/>
      <c r="B9" s="56" t="s">
        <v>113</v>
      </c>
      <c r="C9" s="56">
        <v>8.5</v>
      </c>
      <c r="D9" s="199">
        <f t="shared" si="1"/>
        <v>0.6</v>
      </c>
      <c r="E9" s="59" t="s">
        <v>0</v>
      </c>
      <c r="F9" s="224"/>
      <c r="G9" s="70">
        <f t="shared" si="0"/>
        <v>0</v>
      </c>
      <c r="H9" s="454"/>
      <c r="I9" s="198" t="s">
        <v>70</v>
      </c>
      <c r="J9" s="198">
        <v>5</v>
      </c>
      <c r="K9" s="199">
        <f>ROUND($AF$1*J9/1000,1)</f>
        <v>0.4</v>
      </c>
      <c r="L9" s="199" t="s">
        <v>0</v>
      </c>
      <c r="M9" s="224"/>
      <c r="N9" s="70"/>
      <c r="O9" s="499"/>
      <c r="P9" s="56" t="s">
        <v>20</v>
      </c>
      <c r="Q9" s="56">
        <v>6</v>
      </c>
      <c r="R9" s="199">
        <f>ROUND($AF$1*Q9/1000,1)</f>
        <v>0.4</v>
      </c>
      <c r="S9" s="66" t="s">
        <v>0</v>
      </c>
      <c r="T9" s="224"/>
      <c r="U9" s="186">
        <f>R9*T9</f>
        <v>0</v>
      </c>
      <c r="V9" s="454"/>
      <c r="W9" s="198" t="s">
        <v>1</v>
      </c>
      <c r="X9" s="198">
        <v>30</v>
      </c>
      <c r="Y9" s="199">
        <f>ROUND($AF$1*X9/1000,1)</f>
        <v>2.2</v>
      </c>
      <c r="Z9" s="203" t="s">
        <v>0</v>
      </c>
      <c r="AA9" s="224"/>
      <c r="AB9" s="70"/>
      <c r="AC9" s="454"/>
      <c r="AD9" s="207" t="s">
        <v>1</v>
      </c>
      <c r="AE9" s="207">
        <v>30</v>
      </c>
      <c r="AF9" s="199">
        <f>ROUND($AF$1*AE9/1000,1)</f>
        <v>2.2</v>
      </c>
      <c r="AG9" s="203" t="s">
        <v>0</v>
      </c>
      <c r="AH9" s="271"/>
      <c r="AI9" s="310">
        <f aca="true" t="shared" si="2" ref="AI9:AI19">AF9*AH9</f>
        <v>0</v>
      </c>
      <c r="AJ9" s="70" t="e">
        <f>#REF!*#REF!</f>
        <v>#REF!</v>
      </c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  <c r="IL9" s="194"/>
      <c r="IM9" s="194"/>
      <c r="IN9" s="194"/>
      <c r="IO9" s="194"/>
      <c r="IP9" s="194"/>
      <c r="IQ9" s="194"/>
      <c r="IR9" s="194"/>
      <c r="IS9" s="194"/>
      <c r="IT9" s="194"/>
      <c r="IU9" s="194"/>
      <c r="IV9" s="194"/>
    </row>
    <row r="10" spans="1:256" s="46" customFormat="1" ht="18.75" customHeight="1">
      <c r="A10" s="456"/>
      <c r="B10" s="56" t="s">
        <v>115</v>
      </c>
      <c r="C10" s="56">
        <v>2.5</v>
      </c>
      <c r="D10" s="199">
        <f t="shared" si="1"/>
        <v>0.2</v>
      </c>
      <c r="E10" s="59" t="s">
        <v>0</v>
      </c>
      <c r="F10" s="224"/>
      <c r="G10" s="70">
        <f t="shared" si="0"/>
        <v>0</v>
      </c>
      <c r="H10" s="454"/>
      <c r="I10" s="198"/>
      <c r="J10" s="198"/>
      <c r="K10" s="199"/>
      <c r="L10" s="199"/>
      <c r="M10" s="224"/>
      <c r="N10" s="70"/>
      <c r="O10" s="499"/>
      <c r="P10" s="145" t="s">
        <v>32</v>
      </c>
      <c r="Q10" s="56">
        <v>3</v>
      </c>
      <c r="R10" s="199">
        <f>ROUND($AF$1*Q10/1000,1)</f>
        <v>0.2</v>
      </c>
      <c r="S10" s="66" t="s">
        <v>0</v>
      </c>
      <c r="T10" s="224"/>
      <c r="U10" s="186">
        <f>R10*T10</f>
        <v>0</v>
      </c>
      <c r="V10" s="454"/>
      <c r="W10" s="198"/>
      <c r="X10" s="208"/>
      <c r="Y10" s="199"/>
      <c r="Z10" s="203"/>
      <c r="AA10" s="224"/>
      <c r="AB10" s="70"/>
      <c r="AC10" s="454"/>
      <c r="AD10" s="207" t="s">
        <v>70</v>
      </c>
      <c r="AE10" s="207">
        <v>2</v>
      </c>
      <c r="AF10" s="199">
        <f>ROUND($AF$1*AE10/1000,1)</f>
        <v>0.1</v>
      </c>
      <c r="AG10" s="203" t="s">
        <v>0</v>
      </c>
      <c r="AH10" s="271"/>
      <c r="AI10" s="310">
        <f t="shared" si="2"/>
        <v>0</v>
      </c>
      <c r="AJ10" s="70" t="e">
        <f>#REF!*#REF!</f>
        <v>#REF!</v>
      </c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  <c r="IQ10" s="194"/>
      <c r="IR10" s="194"/>
      <c r="IS10" s="194"/>
      <c r="IT10" s="194"/>
      <c r="IU10" s="194"/>
      <c r="IV10" s="194"/>
    </row>
    <row r="11" spans="1:256" s="46" customFormat="1" ht="18.75" customHeight="1">
      <c r="A11" s="456"/>
      <c r="B11" s="56" t="s">
        <v>117</v>
      </c>
      <c r="C11" s="56">
        <v>0.5</v>
      </c>
      <c r="D11" s="199" t="s">
        <v>44</v>
      </c>
      <c r="E11" s="59" t="s">
        <v>0</v>
      </c>
      <c r="F11" s="224"/>
      <c r="G11" s="70" t="e">
        <f t="shared" si="0"/>
        <v>#VALUE!</v>
      </c>
      <c r="H11" s="454"/>
      <c r="I11" s="210" t="s">
        <v>76</v>
      </c>
      <c r="J11" s="211">
        <v>133</v>
      </c>
      <c r="K11" s="199">
        <v>4</v>
      </c>
      <c r="L11" s="199" t="s">
        <v>26</v>
      </c>
      <c r="M11" s="224"/>
      <c r="N11" s="70"/>
      <c r="O11" s="499"/>
      <c r="P11" s="56" t="s">
        <v>35</v>
      </c>
      <c r="Q11" s="56">
        <v>2.5</v>
      </c>
      <c r="R11" s="199" t="s">
        <v>44</v>
      </c>
      <c r="S11" s="66" t="s">
        <v>0</v>
      </c>
      <c r="T11" s="224"/>
      <c r="U11" s="186"/>
      <c r="V11" s="454"/>
      <c r="W11" s="316" t="s">
        <v>126</v>
      </c>
      <c r="X11" s="317"/>
      <c r="Y11" s="318">
        <v>30</v>
      </c>
      <c r="Z11" s="319" t="s">
        <v>41</v>
      </c>
      <c r="AA11" s="224"/>
      <c r="AB11" s="70"/>
      <c r="AC11" s="454"/>
      <c r="AD11" s="207" t="s">
        <v>73</v>
      </c>
      <c r="AE11" s="207">
        <v>10</v>
      </c>
      <c r="AF11" s="199">
        <f>ROUND($AF$1*AE11/1000,1)</f>
        <v>0.7</v>
      </c>
      <c r="AG11" s="203" t="s">
        <v>0</v>
      </c>
      <c r="AH11" s="271"/>
      <c r="AI11" s="310">
        <f t="shared" si="2"/>
        <v>0</v>
      </c>
      <c r="AJ11" s="70" t="e">
        <f>#REF!*#REF!</f>
        <v>#REF!</v>
      </c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  <c r="IT11" s="194"/>
      <c r="IU11" s="194"/>
      <c r="IV11" s="194"/>
    </row>
    <row r="12" spans="1:256" s="46" customFormat="1" ht="18.75" customHeight="1">
      <c r="A12" s="456"/>
      <c r="B12" s="56" t="s">
        <v>158</v>
      </c>
      <c r="C12" s="56">
        <v>25</v>
      </c>
      <c r="D12" s="199">
        <f t="shared" si="1"/>
        <v>1.8</v>
      </c>
      <c r="E12" s="66" t="s">
        <v>0</v>
      </c>
      <c r="F12" s="241"/>
      <c r="G12" s="70"/>
      <c r="H12" s="454"/>
      <c r="I12" s="198"/>
      <c r="J12" s="198"/>
      <c r="K12" s="59"/>
      <c r="L12" s="59"/>
      <c r="M12" s="224"/>
      <c r="N12" s="70"/>
      <c r="O12" s="499"/>
      <c r="P12" s="56" t="s">
        <v>91</v>
      </c>
      <c r="Q12" s="56">
        <v>6</v>
      </c>
      <c r="R12" s="199">
        <f>ROUND($AF$1*Q12/1000,1)</f>
        <v>0.4</v>
      </c>
      <c r="S12" s="66" t="s">
        <v>0</v>
      </c>
      <c r="T12" s="224"/>
      <c r="U12" s="70">
        <f>R12*T12</f>
        <v>0</v>
      </c>
      <c r="V12" s="454"/>
      <c r="W12" s="68"/>
      <c r="X12" s="219"/>
      <c r="Y12" s="199"/>
      <c r="Z12" s="203"/>
      <c r="AA12" s="224"/>
      <c r="AB12" s="70"/>
      <c r="AC12" s="454"/>
      <c r="AD12" s="207"/>
      <c r="AE12" s="207"/>
      <c r="AF12" s="199"/>
      <c r="AG12" s="203"/>
      <c r="AH12" s="271"/>
      <c r="AI12" s="310"/>
      <c r="AJ12" s="70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  <c r="IN12" s="194"/>
      <c r="IO12" s="194"/>
      <c r="IP12" s="194"/>
      <c r="IQ12" s="194"/>
      <c r="IR12" s="194"/>
      <c r="IS12" s="194"/>
      <c r="IT12" s="194"/>
      <c r="IU12" s="194"/>
      <c r="IV12" s="194"/>
    </row>
    <row r="13" spans="1:256" s="46" customFormat="1" ht="18.75" customHeight="1">
      <c r="A13" s="456"/>
      <c r="B13" s="56" t="s">
        <v>159</v>
      </c>
      <c r="C13" s="56">
        <v>2.5</v>
      </c>
      <c r="D13" s="199">
        <f t="shared" si="1"/>
        <v>0.2</v>
      </c>
      <c r="E13" s="66" t="s">
        <v>0</v>
      </c>
      <c r="F13" s="241"/>
      <c r="G13" s="70"/>
      <c r="H13" s="454"/>
      <c r="I13" s="198"/>
      <c r="J13" s="198"/>
      <c r="K13" s="59"/>
      <c r="L13" s="66"/>
      <c r="M13" s="241"/>
      <c r="N13" s="70"/>
      <c r="O13" s="499"/>
      <c r="P13" s="56" t="s">
        <v>75</v>
      </c>
      <c r="Q13" s="56">
        <v>0.5</v>
      </c>
      <c r="R13" s="199" t="s">
        <v>44</v>
      </c>
      <c r="S13" s="66" t="s">
        <v>0</v>
      </c>
      <c r="T13" s="241"/>
      <c r="U13" s="186"/>
      <c r="V13" s="454"/>
      <c r="W13" s="317"/>
      <c r="X13" s="317"/>
      <c r="Y13" s="318"/>
      <c r="Z13" s="319"/>
      <c r="AA13" s="241"/>
      <c r="AB13" s="70"/>
      <c r="AC13" s="454"/>
      <c r="AD13" s="207"/>
      <c r="AE13" s="207"/>
      <c r="AF13" s="199"/>
      <c r="AG13" s="203"/>
      <c r="AH13" s="271"/>
      <c r="AI13" s="310"/>
      <c r="AJ13" s="70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  <c r="IT13" s="194"/>
      <c r="IU13" s="194"/>
      <c r="IV13" s="194"/>
    </row>
    <row r="14" spans="1:256" s="46" customFormat="1" ht="18.75" customHeight="1">
      <c r="A14" s="456"/>
      <c r="B14" s="57" t="s">
        <v>118</v>
      </c>
      <c r="C14" s="57">
        <v>15</v>
      </c>
      <c r="D14" s="199">
        <f t="shared" si="1"/>
        <v>1.1</v>
      </c>
      <c r="E14" s="66" t="s">
        <v>0</v>
      </c>
      <c r="F14" s="241"/>
      <c r="G14" s="70"/>
      <c r="H14" s="454"/>
      <c r="I14" s="198"/>
      <c r="J14" s="198"/>
      <c r="K14" s="59"/>
      <c r="L14" s="66"/>
      <c r="M14" s="241"/>
      <c r="N14" s="70"/>
      <c r="O14" s="499"/>
      <c r="P14" s="198"/>
      <c r="Q14" s="198"/>
      <c r="R14" s="59"/>
      <c r="S14" s="66"/>
      <c r="T14" s="241"/>
      <c r="U14" s="186"/>
      <c r="V14" s="454"/>
      <c r="W14" s="194"/>
      <c r="X14" s="194"/>
      <c r="Y14" s="194"/>
      <c r="Z14" s="194"/>
      <c r="AA14" s="241"/>
      <c r="AB14" s="70"/>
      <c r="AC14" s="454"/>
      <c r="AD14" s="207"/>
      <c r="AE14" s="207"/>
      <c r="AF14" s="199"/>
      <c r="AG14" s="203"/>
      <c r="AH14" s="271"/>
      <c r="AI14" s="310"/>
      <c r="AJ14" s="70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  <c r="IT14" s="194"/>
      <c r="IU14" s="194"/>
      <c r="IV14" s="194"/>
    </row>
    <row r="15" spans="1:256" s="35" customFormat="1" ht="18.75" customHeight="1">
      <c r="A15" s="457"/>
      <c r="B15" s="146"/>
      <c r="C15" s="147"/>
      <c r="D15" s="59"/>
      <c r="E15" s="59"/>
      <c r="F15" s="241"/>
      <c r="G15" s="70"/>
      <c r="H15" s="454"/>
      <c r="I15" s="198"/>
      <c r="J15" s="198"/>
      <c r="K15" s="59"/>
      <c r="L15" s="66"/>
      <c r="M15" s="241"/>
      <c r="N15" s="70">
        <f>K15*M15</f>
        <v>0</v>
      </c>
      <c r="O15" s="499"/>
      <c r="P15" s="198"/>
      <c r="Q15" s="198"/>
      <c r="R15" s="59"/>
      <c r="S15" s="66"/>
      <c r="T15" s="241"/>
      <c r="U15" s="186">
        <f>R15*T15</f>
        <v>0</v>
      </c>
      <c r="V15" s="454"/>
      <c r="W15" s="208"/>
      <c r="X15" s="208"/>
      <c r="Y15" s="318"/>
      <c r="Z15" s="319"/>
      <c r="AA15" s="241"/>
      <c r="AB15" s="70">
        <f>Y12*AA15</f>
        <v>0</v>
      </c>
      <c r="AC15" s="454"/>
      <c r="AD15" s="207"/>
      <c r="AE15" s="207"/>
      <c r="AF15" s="199"/>
      <c r="AG15" s="203"/>
      <c r="AH15" s="271"/>
      <c r="AI15" s="310"/>
      <c r="AJ15" s="70" t="e">
        <f>#REF!*#REF!</f>
        <v>#REF!</v>
      </c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  <c r="HB15" s="181"/>
      <c r="HC15" s="181"/>
      <c r="HD15" s="181"/>
      <c r="HE15" s="181"/>
      <c r="HF15" s="181"/>
      <c r="HG15" s="181"/>
      <c r="HH15" s="181"/>
      <c r="HI15" s="181"/>
      <c r="HJ15" s="181"/>
      <c r="HK15" s="181"/>
      <c r="HL15" s="181"/>
      <c r="HM15" s="181"/>
      <c r="HN15" s="181"/>
      <c r="HO15" s="181"/>
      <c r="HP15" s="181"/>
      <c r="HQ15" s="181"/>
      <c r="HR15" s="181"/>
      <c r="HS15" s="181"/>
      <c r="HT15" s="181"/>
      <c r="HU15" s="181"/>
      <c r="HV15" s="181"/>
      <c r="HW15" s="181"/>
      <c r="HX15" s="181"/>
      <c r="HY15" s="181"/>
      <c r="HZ15" s="181"/>
      <c r="IA15" s="181"/>
      <c r="IB15" s="181"/>
      <c r="IC15" s="181"/>
      <c r="ID15" s="181"/>
      <c r="IE15" s="181"/>
      <c r="IF15" s="181"/>
      <c r="IG15" s="181"/>
      <c r="IH15" s="181"/>
      <c r="II15" s="181"/>
      <c r="IJ15" s="181"/>
      <c r="IK15" s="181"/>
      <c r="IL15" s="181"/>
      <c r="IM15" s="181"/>
      <c r="IN15" s="181"/>
      <c r="IO15" s="181"/>
      <c r="IP15" s="181"/>
      <c r="IQ15" s="181"/>
      <c r="IR15" s="181"/>
      <c r="IS15" s="181"/>
      <c r="IT15" s="181"/>
      <c r="IU15" s="181"/>
      <c r="IV15" s="181"/>
    </row>
    <row r="16" spans="1:256" s="46" customFormat="1" ht="18.75" customHeight="1">
      <c r="A16" s="431" t="s">
        <v>10</v>
      </c>
      <c r="B16" s="431"/>
      <c r="C16" s="431"/>
      <c r="D16" s="431"/>
      <c r="E16" s="431"/>
      <c r="F16" s="195"/>
      <c r="G16" s="196"/>
      <c r="H16" s="431" t="s">
        <v>31</v>
      </c>
      <c r="I16" s="431"/>
      <c r="J16" s="431"/>
      <c r="K16" s="431"/>
      <c r="L16" s="431"/>
      <c r="M16" s="195"/>
      <c r="N16" s="197"/>
      <c r="O16" s="431" t="s">
        <v>31</v>
      </c>
      <c r="P16" s="431"/>
      <c r="Q16" s="431"/>
      <c r="R16" s="431"/>
      <c r="S16" s="431"/>
      <c r="T16" s="195"/>
      <c r="U16" s="197"/>
      <c r="V16" s="431" t="s">
        <v>31</v>
      </c>
      <c r="W16" s="431"/>
      <c r="X16" s="431"/>
      <c r="Y16" s="431"/>
      <c r="Z16" s="431"/>
      <c r="AA16" s="195"/>
      <c r="AB16" s="197"/>
      <c r="AC16" s="431" t="s">
        <v>31</v>
      </c>
      <c r="AD16" s="431"/>
      <c r="AE16" s="431"/>
      <c r="AF16" s="431"/>
      <c r="AG16" s="431"/>
      <c r="AH16" s="192"/>
      <c r="AI16" s="313"/>
      <c r="AJ16" s="192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  <c r="IN16" s="194"/>
      <c r="IO16" s="194"/>
      <c r="IP16" s="194"/>
      <c r="IQ16" s="194"/>
      <c r="IR16" s="194"/>
      <c r="IS16" s="194"/>
      <c r="IT16" s="194"/>
      <c r="IU16" s="194"/>
      <c r="IV16" s="194"/>
    </row>
    <row r="17" spans="1:256" s="46" customFormat="1" ht="18.75" customHeight="1">
      <c r="A17" s="442" t="s">
        <v>77</v>
      </c>
      <c r="B17" s="71" t="s">
        <v>13</v>
      </c>
      <c r="C17" s="71">
        <v>41</v>
      </c>
      <c r="D17" s="199">
        <f>ROUND($AF$1*C17/1000,1)</f>
        <v>3</v>
      </c>
      <c r="E17" s="66" t="s">
        <v>0</v>
      </c>
      <c r="F17" s="241"/>
      <c r="G17" s="70">
        <f>D17*F17</f>
        <v>0</v>
      </c>
      <c r="H17" s="439" t="s">
        <v>160</v>
      </c>
      <c r="I17" s="222" t="s">
        <v>38</v>
      </c>
      <c r="J17" s="222">
        <v>15</v>
      </c>
      <c r="K17" s="200" t="s">
        <v>161</v>
      </c>
      <c r="L17" s="199" t="s">
        <v>0</v>
      </c>
      <c r="M17" s="241"/>
      <c r="N17" s="70"/>
      <c r="O17" s="492" t="s">
        <v>162</v>
      </c>
      <c r="P17" s="212" t="s">
        <v>40</v>
      </c>
      <c r="Q17" s="212">
        <v>16</v>
      </c>
      <c r="R17" s="335">
        <v>53</v>
      </c>
      <c r="S17" s="203" t="s">
        <v>80</v>
      </c>
      <c r="T17" s="241"/>
      <c r="U17" s="70">
        <f>R17*T17</f>
        <v>0</v>
      </c>
      <c r="V17" s="453" t="s">
        <v>163</v>
      </c>
      <c r="W17" s="212" t="s">
        <v>33</v>
      </c>
      <c r="X17" s="212">
        <v>1</v>
      </c>
      <c r="Y17" s="212">
        <v>60</v>
      </c>
      <c r="Z17" s="212" t="s">
        <v>87</v>
      </c>
      <c r="AA17" s="241"/>
      <c r="AB17" s="70">
        <f>Y17*AA17</f>
        <v>0</v>
      </c>
      <c r="AC17" s="453" t="s">
        <v>77</v>
      </c>
      <c r="AD17" s="70" t="s">
        <v>178</v>
      </c>
      <c r="AE17" s="70">
        <v>47</v>
      </c>
      <c r="AF17" s="199">
        <v>2</v>
      </c>
      <c r="AG17" s="203" t="s">
        <v>21</v>
      </c>
      <c r="AH17" s="271"/>
      <c r="AI17" s="310">
        <f t="shared" si="2"/>
        <v>0</v>
      </c>
      <c r="AJ17" s="70" t="e">
        <f>#REF!*#REF!</f>
        <v>#REF!</v>
      </c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  <c r="IL17" s="194"/>
      <c r="IM17" s="194"/>
      <c r="IN17" s="194"/>
      <c r="IO17" s="194"/>
      <c r="IP17" s="194"/>
      <c r="IQ17" s="194"/>
      <c r="IR17" s="194"/>
      <c r="IS17" s="194"/>
      <c r="IT17" s="194"/>
      <c r="IU17" s="194"/>
      <c r="IV17" s="194"/>
    </row>
    <row r="18" spans="1:256" s="46" customFormat="1" ht="18.75" customHeight="1">
      <c r="A18" s="443"/>
      <c r="B18" s="71" t="s">
        <v>81</v>
      </c>
      <c r="C18" s="71">
        <v>41</v>
      </c>
      <c r="D18" s="199">
        <f>ROUND($AF$1*C18/1000,1)</f>
        <v>3</v>
      </c>
      <c r="E18" s="66" t="s">
        <v>0</v>
      </c>
      <c r="F18" s="241"/>
      <c r="G18" s="70">
        <f>D18*F18</f>
        <v>0</v>
      </c>
      <c r="H18" s="440"/>
      <c r="I18" s="222" t="s">
        <v>164</v>
      </c>
      <c r="J18" s="222">
        <v>5</v>
      </c>
      <c r="K18" s="200" t="s">
        <v>161</v>
      </c>
      <c r="L18" s="199" t="s">
        <v>0</v>
      </c>
      <c r="M18" s="241"/>
      <c r="N18" s="70"/>
      <c r="O18" s="492"/>
      <c r="P18" s="207"/>
      <c r="Q18" s="219"/>
      <c r="R18" s="199"/>
      <c r="S18" s="203"/>
      <c r="T18" s="241"/>
      <c r="U18" s="70">
        <f>R18*T18</f>
        <v>0</v>
      </c>
      <c r="V18" s="454"/>
      <c r="W18" s="194"/>
      <c r="X18" s="194"/>
      <c r="Y18" s="194"/>
      <c r="Z18" s="194"/>
      <c r="AA18" s="241"/>
      <c r="AB18" s="70"/>
      <c r="AC18" s="454"/>
      <c r="AD18" s="70" t="s">
        <v>81</v>
      </c>
      <c r="AE18" s="70">
        <v>34</v>
      </c>
      <c r="AF18" s="199">
        <v>3</v>
      </c>
      <c r="AG18" s="203" t="s">
        <v>0</v>
      </c>
      <c r="AH18" s="271"/>
      <c r="AI18" s="310">
        <f t="shared" si="2"/>
        <v>0</v>
      </c>
      <c r="AJ18" s="70" t="e">
        <f>#REF!*#REF!</f>
        <v>#REF!</v>
      </c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  <c r="IL18" s="194"/>
      <c r="IM18" s="194"/>
      <c r="IN18" s="194"/>
      <c r="IO18" s="194"/>
      <c r="IP18" s="194"/>
      <c r="IQ18" s="194"/>
      <c r="IR18" s="194"/>
      <c r="IS18" s="194"/>
      <c r="IT18" s="194"/>
      <c r="IU18" s="194"/>
      <c r="IV18" s="194"/>
    </row>
    <row r="19" spans="1:256" s="46" customFormat="1" ht="18.75" customHeight="1">
      <c r="A19" s="443"/>
      <c r="B19" s="71" t="s">
        <v>23</v>
      </c>
      <c r="C19" s="71">
        <v>41</v>
      </c>
      <c r="D19" s="199">
        <f>ROUND($AF$1*C19/1000,1)</f>
        <v>3</v>
      </c>
      <c r="E19" s="66" t="s">
        <v>0</v>
      </c>
      <c r="F19" s="241"/>
      <c r="G19" s="70">
        <f>D19*F19</f>
        <v>0</v>
      </c>
      <c r="H19" s="440"/>
      <c r="I19" s="198" t="s">
        <v>36</v>
      </c>
      <c r="J19" s="198">
        <v>10</v>
      </c>
      <c r="K19" s="200" t="s">
        <v>161</v>
      </c>
      <c r="L19" s="200" t="s">
        <v>166</v>
      </c>
      <c r="M19" s="241"/>
      <c r="N19" s="70" t="e">
        <f>K19*M19</f>
        <v>#VALUE!</v>
      </c>
      <c r="O19" s="492"/>
      <c r="P19" s="219"/>
      <c r="Q19" s="219"/>
      <c r="R19" s="199"/>
      <c r="S19" s="203"/>
      <c r="T19" s="241"/>
      <c r="U19" s="70">
        <f>R19*T19</f>
        <v>0</v>
      </c>
      <c r="V19" s="454"/>
      <c r="W19" s="212" t="s">
        <v>165</v>
      </c>
      <c r="X19" s="212">
        <v>67</v>
      </c>
      <c r="Y19" s="212">
        <v>2</v>
      </c>
      <c r="Z19" s="212" t="s">
        <v>14</v>
      </c>
      <c r="AA19" s="241"/>
      <c r="AB19" s="70">
        <f>Y20*AA19</f>
        <v>0</v>
      </c>
      <c r="AC19" s="454"/>
      <c r="AD19" s="70" t="s">
        <v>22</v>
      </c>
      <c r="AE19" s="70">
        <v>34</v>
      </c>
      <c r="AF19" s="199">
        <v>3</v>
      </c>
      <c r="AG19" s="203" t="s">
        <v>0</v>
      </c>
      <c r="AH19" s="271"/>
      <c r="AI19" s="310">
        <f t="shared" si="2"/>
        <v>0</v>
      </c>
      <c r="AJ19" s="70" t="e">
        <f>#REF!*#REF!</f>
        <v>#REF!</v>
      </c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  <c r="IL19" s="194"/>
      <c r="IM19" s="194"/>
      <c r="IN19" s="194"/>
      <c r="IO19" s="194"/>
      <c r="IP19" s="194"/>
      <c r="IQ19" s="194"/>
      <c r="IR19" s="194"/>
      <c r="IS19" s="194"/>
      <c r="IT19" s="194"/>
      <c r="IU19" s="194"/>
      <c r="IV19" s="194"/>
    </row>
    <row r="20" spans="1:256" s="46" customFormat="1" ht="18.75" customHeight="1">
      <c r="A20" s="443"/>
      <c r="B20" s="56"/>
      <c r="C20" s="56"/>
      <c r="D20" s="59"/>
      <c r="E20" s="66"/>
      <c r="F20" s="241"/>
      <c r="G20" s="70">
        <f>D20*F20</f>
        <v>0</v>
      </c>
      <c r="H20" s="440"/>
      <c r="I20" s="219"/>
      <c r="J20" s="219"/>
      <c r="K20" s="199"/>
      <c r="L20" s="203"/>
      <c r="M20" s="241"/>
      <c r="N20" s="70"/>
      <c r="O20" s="492"/>
      <c r="P20" s="219" t="s">
        <v>22</v>
      </c>
      <c r="Q20" s="212">
        <v>60</v>
      </c>
      <c r="R20" s="199">
        <f>ROUND($AF$1*Q20/1000,1)</f>
        <v>4.3</v>
      </c>
      <c r="S20" s="199" t="s">
        <v>0</v>
      </c>
      <c r="T20" s="241"/>
      <c r="U20" s="70">
        <f>R20*T20</f>
        <v>0</v>
      </c>
      <c r="V20" s="454"/>
      <c r="W20" s="276" t="s">
        <v>168</v>
      </c>
      <c r="X20" s="212">
        <v>67</v>
      </c>
      <c r="Y20" s="320">
        <v>4</v>
      </c>
      <c r="Z20" s="212" t="s">
        <v>14</v>
      </c>
      <c r="AA20" s="241"/>
      <c r="AB20" s="70"/>
      <c r="AC20" s="454"/>
      <c r="AD20" s="198"/>
      <c r="AE20" s="198"/>
      <c r="AF20" s="59"/>
      <c r="AG20" s="66"/>
      <c r="AH20" s="271"/>
      <c r="AI20" s="310"/>
      <c r="AJ20" s="70" t="e">
        <f>#REF!*#REF!</f>
        <v>#REF!</v>
      </c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  <c r="IL20" s="194"/>
      <c r="IM20" s="194"/>
      <c r="IN20" s="194"/>
      <c r="IO20" s="194"/>
      <c r="IP20" s="194"/>
      <c r="IQ20" s="194"/>
      <c r="IR20" s="194"/>
      <c r="IS20" s="194"/>
      <c r="IT20" s="194"/>
      <c r="IU20" s="194"/>
      <c r="IV20" s="194"/>
    </row>
    <row r="21" spans="1:256" s="46" customFormat="1" ht="18.75" customHeight="1">
      <c r="A21" s="443"/>
      <c r="B21" s="276" t="s">
        <v>168</v>
      </c>
      <c r="C21" s="339">
        <v>128</v>
      </c>
      <c r="D21" s="278">
        <v>8</v>
      </c>
      <c r="E21" s="71" t="s">
        <v>26</v>
      </c>
      <c r="F21" s="224"/>
      <c r="G21" s="70"/>
      <c r="H21" s="440"/>
      <c r="I21" s="219"/>
      <c r="J21" s="219"/>
      <c r="K21" s="199"/>
      <c r="L21" s="203"/>
      <c r="M21" s="241"/>
      <c r="N21" s="70"/>
      <c r="O21" s="492"/>
      <c r="P21" s="219"/>
      <c r="Q21" s="219"/>
      <c r="R21" s="199"/>
      <c r="S21" s="203"/>
      <c r="T21" s="241"/>
      <c r="U21" s="70"/>
      <c r="V21" s="454"/>
      <c r="W21" s="212"/>
      <c r="X21" s="212"/>
      <c r="Y21" s="212"/>
      <c r="Z21" s="212"/>
      <c r="AA21" s="241"/>
      <c r="AB21" s="70"/>
      <c r="AC21" s="454"/>
      <c r="AD21" s="282" t="s">
        <v>86</v>
      </c>
      <c r="AE21" s="70">
        <v>133</v>
      </c>
      <c r="AF21" s="70">
        <v>4</v>
      </c>
      <c r="AG21" s="218" t="s">
        <v>26</v>
      </c>
      <c r="AH21" s="271"/>
      <c r="AI21" s="310"/>
      <c r="AJ21" s="70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  <c r="IL21" s="194"/>
      <c r="IM21" s="194"/>
      <c r="IN21" s="194"/>
      <c r="IO21" s="194"/>
      <c r="IP21" s="194"/>
      <c r="IQ21" s="194"/>
      <c r="IR21" s="194"/>
      <c r="IS21" s="194"/>
      <c r="IT21" s="194"/>
      <c r="IU21" s="194"/>
      <c r="IV21" s="194"/>
    </row>
    <row r="22" spans="1:256" s="46" customFormat="1" ht="18.75" customHeight="1">
      <c r="A22" s="443"/>
      <c r="B22" s="56"/>
      <c r="C22" s="56"/>
      <c r="D22" s="59"/>
      <c r="E22" s="66"/>
      <c r="F22" s="241"/>
      <c r="G22" s="70"/>
      <c r="H22" s="440"/>
      <c r="I22" s="198"/>
      <c r="J22" s="198"/>
      <c r="K22" s="199"/>
      <c r="L22" s="203"/>
      <c r="M22" s="241"/>
      <c r="N22" s="70"/>
      <c r="O22" s="492"/>
      <c r="P22" s="479"/>
      <c r="Q22" s="579"/>
      <c r="R22" s="579"/>
      <c r="S22" s="481"/>
      <c r="T22" s="241"/>
      <c r="U22" s="70"/>
      <c r="V22" s="454"/>
      <c r="W22" s="212" t="s">
        <v>167</v>
      </c>
      <c r="X22" s="212"/>
      <c r="Y22" s="212"/>
      <c r="Z22" s="212"/>
      <c r="AA22" s="241"/>
      <c r="AB22" s="70"/>
      <c r="AC22" s="454"/>
      <c r="AD22" s="198"/>
      <c r="AE22" s="198"/>
      <c r="AF22" s="59"/>
      <c r="AG22" s="66"/>
      <c r="AH22" s="271"/>
      <c r="AI22" s="310"/>
      <c r="AJ22" s="70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  <c r="IL22" s="194"/>
      <c r="IM22" s="194"/>
      <c r="IN22" s="194"/>
      <c r="IO22" s="194"/>
      <c r="IP22" s="194"/>
      <c r="IQ22" s="194"/>
      <c r="IR22" s="194"/>
      <c r="IS22" s="194"/>
      <c r="IT22" s="194"/>
      <c r="IU22" s="194"/>
      <c r="IV22" s="194"/>
    </row>
    <row r="23" spans="1:256" s="46" customFormat="1" ht="18.75" customHeight="1">
      <c r="A23" s="443"/>
      <c r="B23" s="56"/>
      <c r="C23" s="56"/>
      <c r="D23" s="59"/>
      <c r="E23" s="66"/>
      <c r="F23" s="241"/>
      <c r="G23" s="70"/>
      <c r="H23" s="440"/>
      <c r="I23" s="198"/>
      <c r="J23" s="198"/>
      <c r="K23" s="59"/>
      <c r="L23" s="66"/>
      <c r="M23" s="241"/>
      <c r="N23" s="70"/>
      <c r="O23" s="492"/>
      <c r="P23" s="212"/>
      <c r="Q23" s="212"/>
      <c r="R23" s="199"/>
      <c r="S23" s="203"/>
      <c r="T23" s="241"/>
      <c r="U23" s="70"/>
      <c r="V23" s="454"/>
      <c r="W23" s="212"/>
      <c r="X23" s="212"/>
      <c r="Y23" s="212"/>
      <c r="Z23" s="212"/>
      <c r="AA23" s="241"/>
      <c r="AB23" s="70"/>
      <c r="AC23" s="454"/>
      <c r="AD23" s="321" t="s">
        <v>179</v>
      </c>
      <c r="AE23" s="198"/>
      <c r="AF23" s="59"/>
      <c r="AG23" s="66"/>
      <c r="AH23" s="271"/>
      <c r="AI23" s="310"/>
      <c r="AJ23" s="70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  <c r="IL23" s="194"/>
      <c r="IM23" s="194"/>
      <c r="IN23" s="194"/>
      <c r="IO23" s="194"/>
      <c r="IP23" s="194"/>
      <c r="IQ23" s="194"/>
      <c r="IR23" s="194"/>
      <c r="IS23" s="194"/>
      <c r="IT23" s="194"/>
      <c r="IU23" s="194"/>
      <c r="IV23" s="194"/>
    </row>
    <row r="24" spans="1:256" s="46" customFormat="1" ht="18.75" customHeight="1" thickBot="1">
      <c r="A24" s="443"/>
      <c r="B24" s="151"/>
      <c r="C24" s="151"/>
      <c r="D24" s="149"/>
      <c r="E24" s="150"/>
      <c r="F24" s="285"/>
      <c r="G24" s="286">
        <f>D24*F24</f>
        <v>0</v>
      </c>
      <c r="H24" s="441"/>
      <c r="I24" s="322"/>
      <c r="J24" s="322"/>
      <c r="K24" s="149"/>
      <c r="L24" s="150"/>
      <c r="M24" s="285"/>
      <c r="N24" s="286">
        <f>K24*M24</f>
        <v>0</v>
      </c>
      <c r="O24" s="578"/>
      <c r="P24" s="257"/>
      <c r="Q24" s="257"/>
      <c r="R24" s="247"/>
      <c r="S24" s="248"/>
      <c r="T24" s="285"/>
      <c r="U24" s="286">
        <f>R24*T24</f>
        <v>0</v>
      </c>
      <c r="V24" s="454"/>
      <c r="W24" s="257"/>
      <c r="X24" s="257"/>
      <c r="Y24" s="257"/>
      <c r="Z24" s="257"/>
      <c r="AA24" s="285"/>
      <c r="AB24" s="286">
        <f>Y24*AA24</f>
        <v>0</v>
      </c>
      <c r="AC24" s="454"/>
      <c r="AD24" s="322"/>
      <c r="AE24" s="322"/>
      <c r="AF24" s="149"/>
      <c r="AG24" s="150"/>
      <c r="AH24" s="323"/>
      <c r="AI24" s="324"/>
      <c r="AJ24" s="70" t="e">
        <f>#REF!*#REF!</f>
        <v>#REF!</v>
      </c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  <c r="IL24" s="194"/>
      <c r="IM24" s="194"/>
      <c r="IN24" s="194"/>
      <c r="IO24" s="194"/>
      <c r="IP24" s="194"/>
      <c r="IQ24" s="194"/>
      <c r="IR24" s="194"/>
      <c r="IS24" s="194"/>
      <c r="IT24" s="194"/>
      <c r="IU24" s="194"/>
      <c r="IV24" s="194"/>
    </row>
    <row r="25" spans="1:256" s="35" customFormat="1" ht="18.75" customHeight="1">
      <c r="A25" s="404" t="s">
        <v>93</v>
      </c>
      <c r="B25" s="82" t="s">
        <v>94</v>
      </c>
      <c r="C25" s="407">
        <v>2</v>
      </c>
      <c r="D25" s="407"/>
      <c r="E25" s="408"/>
      <c r="F25" s="409" t="e">
        <f>SUM(#REF!)</f>
        <v>#REF!</v>
      </c>
      <c r="G25" s="409"/>
      <c r="H25" s="421" t="s">
        <v>93</v>
      </c>
      <c r="I25" s="82" t="s">
        <v>94</v>
      </c>
      <c r="J25" s="407">
        <v>2.5</v>
      </c>
      <c r="K25" s="407"/>
      <c r="L25" s="408"/>
      <c r="M25" s="409" t="e">
        <f>SUM(N6:N24)</f>
        <v>#VALUE!</v>
      </c>
      <c r="N25" s="410"/>
      <c r="O25" s="411" t="s">
        <v>93</v>
      </c>
      <c r="P25" s="82" t="s">
        <v>94</v>
      </c>
      <c r="Q25" s="407">
        <v>2</v>
      </c>
      <c r="R25" s="407"/>
      <c r="S25" s="408"/>
      <c r="T25" s="409">
        <f>SUM(U6:U24)</f>
        <v>0</v>
      </c>
      <c r="U25" s="410"/>
      <c r="V25" s="421" t="s">
        <v>93</v>
      </c>
      <c r="W25" s="82" t="s">
        <v>94</v>
      </c>
      <c r="X25" s="407">
        <v>2.5</v>
      </c>
      <c r="Y25" s="407"/>
      <c r="Z25" s="408"/>
      <c r="AA25" s="409">
        <f>SUM(AB6:AB24)</f>
        <v>0</v>
      </c>
      <c r="AB25" s="410"/>
      <c r="AC25" s="411" t="s">
        <v>93</v>
      </c>
      <c r="AD25" s="82" t="s">
        <v>94</v>
      </c>
      <c r="AE25" s="407">
        <v>2</v>
      </c>
      <c r="AF25" s="407"/>
      <c r="AG25" s="425"/>
      <c r="AH25" s="426" t="e">
        <f>SUM(AI6:AI24)</f>
        <v>#VALUE!</v>
      </c>
      <c r="AI25" s="410"/>
      <c r="AJ25" s="181"/>
      <c r="AK25" s="291">
        <f>(C25+J25+Q25+X25+AE25)/5</f>
        <v>2.2</v>
      </c>
      <c r="AL25" s="291">
        <f>(AE25+X25+Q25+J25+C25)/4</f>
        <v>2.75</v>
      </c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1"/>
      <c r="EN25" s="181"/>
      <c r="EO25" s="181"/>
      <c r="EP25" s="181"/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  <c r="FF25" s="181"/>
      <c r="FG25" s="181"/>
      <c r="FH25" s="181"/>
      <c r="FI25" s="181"/>
      <c r="FJ25" s="181"/>
      <c r="FK25" s="181"/>
      <c r="FL25" s="181"/>
      <c r="FM25" s="181"/>
      <c r="FN25" s="181"/>
      <c r="FO25" s="181"/>
      <c r="FP25" s="181"/>
      <c r="FQ25" s="181"/>
      <c r="FR25" s="181"/>
      <c r="FS25" s="181"/>
      <c r="FT25" s="181"/>
      <c r="FU25" s="181"/>
      <c r="FV25" s="181"/>
      <c r="FW25" s="181"/>
      <c r="FX25" s="181"/>
      <c r="FY25" s="181"/>
      <c r="FZ25" s="181"/>
      <c r="GA25" s="181"/>
      <c r="GB25" s="181"/>
      <c r="GC25" s="181"/>
      <c r="GD25" s="181"/>
      <c r="GE25" s="181"/>
      <c r="GF25" s="181"/>
      <c r="GG25" s="181"/>
      <c r="GH25" s="181"/>
      <c r="GI25" s="181"/>
      <c r="GJ25" s="181"/>
      <c r="GK25" s="181"/>
      <c r="GL25" s="181"/>
      <c r="GM25" s="181"/>
      <c r="GN25" s="181"/>
      <c r="GO25" s="181"/>
      <c r="GP25" s="181"/>
      <c r="GQ25" s="181"/>
      <c r="GR25" s="181"/>
      <c r="GS25" s="181"/>
      <c r="GT25" s="181"/>
      <c r="GU25" s="181"/>
      <c r="GV25" s="181"/>
      <c r="GW25" s="181"/>
      <c r="GX25" s="181"/>
      <c r="GY25" s="181"/>
      <c r="GZ25" s="181"/>
      <c r="HA25" s="181"/>
      <c r="HB25" s="181"/>
      <c r="HC25" s="181"/>
      <c r="HD25" s="181"/>
      <c r="HE25" s="181"/>
      <c r="HF25" s="181"/>
      <c r="HG25" s="181"/>
      <c r="HH25" s="181"/>
      <c r="HI25" s="181"/>
      <c r="HJ25" s="181"/>
      <c r="HK25" s="181"/>
      <c r="HL25" s="181"/>
      <c r="HM25" s="181"/>
      <c r="HN25" s="181"/>
      <c r="HO25" s="181"/>
      <c r="HP25" s="181"/>
      <c r="HQ25" s="181"/>
      <c r="HR25" s="181"/>
      <c r="HS25" s="181"/>
      <c r="HT25" s="181"/>
      <c r="HU25" s="181"/>
      <c r="HV25" s="181"/>
      <c r="HW25" s="181"/>
      <c r="HX25" s="181"/>
      <c r="HY25" s="181"/>
      <c r="HZ25" s="181"/>
      <c r="IA25" s="181"/>
      <c r="IB25" s="181"/>
      <c r="IC25" s="181"/>
      <c r="ID25" s="181"/>
      <c r="IE25" s="181"/>
      <c r="IF25" s="181"/>
      <c r="IG25" s="181"/>
      <c r="IH25" s="181"/>
      <c r="II25" s="181"/>
      <c r="IJ25" s="181"/>
      <c r="IK25" s="181"/>
      <c r="IL25" s="181"/>
      <c r="IM25" s="181"/>
      <c r="IN25" s="181"/>
      <c r="IO25" s="181"/>
      <c r="IP25" s="181"/>
      <c r="IQ25" s="181"/>
      <c r="IR25" s="181"/>
      <c r="IS25" s="181"/>
      <c r="IT25" s="181"/>
      <c r="IU25" s="181"/>
      <c r="IV25" s="181"/>
    </row>
    <row r="26" spans="1:256" s="35" customFormat="1" ht="18.75" customHeight="1">
      <c r="A26" s="405"/>
      <c r="B26" s="84" t="s">
        <v>95</v>
      </c>
      <c r="C26" s="414">
        <v>0.3</v>
      </c>
      <c r="D26" s="414"/>
      <c r="E26" s="415"/>
      <c r="F26" s="85"/>
      <c r="G26" s="292"/>
      <c r="H26" s="422"/>
      <c r="I26" s="84" t="s">
        <v>95</v>
      </c>
      <c r="J26" s="414">
        <v>0.5</v>
      </c>
      <c r="K26" s="414"/>
      <c r="L26" s="415"/>
      <c r="M26" s="87"/>
      <c r="N26" s="292"/>
      <c r="O26" s="412"/>
      <c r="P26" s="84" t="s">
        <v>95</v>
      </c>
      <c r="Q26" s="414">
        <v>0.5</v>
      </c>
      <c r="R26" s="414"/>
      <c r="S26" s="415"/>
      <c r="T26" s="87"/>
      <c r="U26" s="88"/>
      <c r="V26" s="422"/>
      <c r="W26" s="84" t="s">
        <v>95</v>
      </c>
      <c r="X26" s="414">
        <v>0.5</v>
      </c>
      <c r="Y26" s="414"/>
      <c r="Z26" s="415"/>
      <c r="AA26" s="293"/>
      <c r="AB26" s="292"/>
      <c r="AC26" s="412"/>
      <c r="AD26" s="84" t="s">
        <v>95</v>
      </c>
      <c r="AE26" s="414">
        <v>0.5</v>
      </c>
      <c r="AF26" s="414"/>
      <c r="AG26" s="420"/>
      <c r="AH26" s="230"/>
      <c r="AI26" s="231"/>
      <c r="AJ26" s="181"/>
      <c r="AK26" s="291">
        <f aca="true" t="shared" si="3" ref="AK26:AK31">(C26+J26+Q26+X26+AE26)/5</f>
        <v>0.45999999999999996</v>
      </c>
      <c r="AL26" s="291">
        <f aca="true" t="shared" si="4" ref="AL26:AL31">(AE26+X26+Q26+J26+C26)/4</f>
        <v>0.575</v>
      </c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181"/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1"/>
      <c r="DV26" s="181"/>
      <c r="DW26" s="181"/>
      <c r="DX26" s="181"/>
      <c r="DY26" s="181"/>
      <c r="DZ26" s="181"/>
      <c r="EA26" s="181"/>
      <c r="EB26" s="181"/>
      <c r="EC26" s="181"/>
      <c r="ED26" s="181"/>
      <c r="EE26" s="181"/>
      <c r="EF26" s="181"/>
      <c r="EG26" s="181"/>
      <c r="EH26" s="181"/>
      <c r="EI26" s="181"/>
      <c r="EJ26" s="181"/>
      <c r="EK26" s="181"/>
      <c r="EL26" s="181"/>
      <c r="EM26" s="181"/>
      <c r="EN26" s="181"/>
      <c r="EO26" s="181"/>
      <c r="EP26" s="181"/>
      <c r="EQ26" s="181"/>
      <c r="ER26" s="181"/>
      <c r="ES26" s="181"/>
      <c r="ET26" s="181"/>
      <c r="EU26" s="181"/>
      <c r="EV26" s="181"/>
      <c r="EW26" s="181"/>
      <c r="EX26" s="181"/>
      <c r="EY26" s="181"/>
      <c r="EZ26" s="181"/>
      <c r="FA26" s="181"/>
      <c r="FB26" s="181"/>
      <c r="FC26" s="181"/>
      <c r="FD26" s="181"/>
      <c r="FE26" s="181"/>
      <c r="FF26" s="181"/>
      <c r="FG26" s="181"/>
      <c r="FH26" s="181"/>
      <c r="FI26" s="181"/>
      <c r="FJ26" s="181"/>
      <c r="FK26" s="181"/>
      <c r="FL26" s="181"/>
      <c r="FM26" s="181"/>
      <c r="FN26" s="181"/>
      <c r="FO26" s="181"/>
      <c r="FP26" s="181"/>
      <c r="FQ26" s="181"/>
      <c r="FR26" s="181"/>
      <c r="FS26" s="181"/>
      <c r="FT26" s="181"/>
      <c r="FU26" s="181"/>
      <c r="FV26" s="181"/>
      <c r="FW26" s="181"/>
      <c r="FX26" s="181"/>
      <c r="FY26" s="181"/>
      <c r="FZ26" s="181"/>
      <c r="GA26" s="181"/>
      <c r="GB26" s="181"/>
      <c r="GC26" s="181"/>
      <c r="GD26" s="181"/>
      <c r="GE26" s="181"/>
      <c r="GF26" s="181"/>
      <c r="GG26" s="181"/>
      <c r="GH26" s="181"/>
      <c r="GI26" s="181"/>
      <c r="GJ26" s="181"/>
      <c r="GK26" s="181"/>
      <c r="GL26" s="181"/>
      <c r="GM26" s="181"/>
      <c r="GN26" s="181"/>
      <c r="GO26" s="181"/>
      <c r="GP26" s="181"/>
      <c r="GQ26" s="181"/>
      <c r="GR26" s="181"/>
      <c r="GS26" s="181"/>
      <c r="GT26" s="181"/>
      <c r="GU26" s="181"/>
      <c r="GV26" s="181"/>
      <c r="GW26" s="181"/>
      <c r="GX26" s="181"/>
      <c r="GY26" s="181"/>
      <c r="GZ26" s="181"/>
      <c r="HA26" s="181"/>
      <c r="HB26" s="181"/>
      <c r="HC26" s="181"/>
      <c r="HD26" s="181"/>
      <c r="HE26" s="181"/>
      <c r="HF26" s="181"/>
      <c r="HG26" s="181"/>
      <c r="HH26" s="181"/>
      <c r="HI26" s="181"/>
      <c r="HJ26" s="181"/>
      <c r="HK26" s="181"/>
      <c r="HL26" s="181"/>
      <c r="HM26" s="181"/>
      <c r="HN26" s="181"/>
      <c r="HO26" s="181"/>
      <c r="HP26" s="181"/>
      <c r="HQ26" s="181"/>
      <c r="HR26" s="181"/>
      <c r="HS26" s="181"/>
      <c r="HT26" s="181"/>
      <c r="HU26" s="181"/>
      <c r="HV26" s="181"/>
      <c r="HW26" s="181"/>
      <c r="HX26" s="181"/>
      <c r="HY26" s="181"/>
      <c r="HZ26" s="181"/>
      <c r="IA26" s="181"/>
      <c r="IB26" s="181"/>
      <c r="IC26" s="181"/>
      <c r="ID26" s="181"/>
      <c r="IE26" s="181"/>
      <c r="IF26" s="181"/>
      <c r="IG26" s="181"/>
      <c r="IH26" s="181"/>
      <c r="II26" s="181"/>
      <c r="IJ26" s="181"/>
      <c r="IK26" s="181"/>
      <c r="IL26" s="181"/>
      <c r="IM26" s="181"/>
      <c r="IN26" s="181"/>
      <c r="IO26" s="181"/>
      <c r="IP26" s="181"/>
      <c r="IQ26" s="181"/>
      <c r="IR26" s="181"/>
      <c r="IS26" s="181"/>
      <c r="IT26" s="181"/>
      <c r="IU26" s="181"/>
      <c r="IV26" s="181"/>
    </row>
    <row r="27" spans="1:256" s="35" customFormat="1" ht="18.75" customHeight="1">
      <c r="A27" s="405"/>
      <c r="B27" s="92" t="s">
        <v>96</v>
      </c>
      <c r="C27" s="414">
        <v>0.5</v>
      </c>
      <c r="D27" s="414"/>
      <c r="E27" s="415"/>
      <c r="F27" s="85"/>
      <c r="G27" s="292"/>
      <c r="H27" s="422"/>
      <c r="I27" s="92" t="s">
        <v>96</v>
      </c>
      <c r="J27" s="414">
        <v>0.1</v>
      </c>
      <c r="K27" s="414"/>
      <c r="L27" s="415"/>
      <c r="M27" s="87"/>
      <c r="N27" s="292"/>
      <c r="O27" s="412"/>
      <c r="P27" s="92" t="s">
        <v>96</v>
      </c>
      <c r="Q27" s="414">
        <v>0.6</v>
      </c>
      <c r="R27" s="414"/>
      <c r="S27" s="415"/>
      <c r="T27" s="87"/>
      <c r="U27" s="88"/>
      <c r="V27" s="422"/>
      <c r="W27" s="92" t="s">
        <v>96</v>
      </c>
      <c r="X27" s="414">
        <v>0.3</v>
      </c>
      <c r="Y27" s="414"/>
      <c r="Z27" s="415"/>
      <c r="AA27" s="293"/>
      <c r="AB27" s="292"/>
      <c r="AC27" s="412"/>
      <c r="AD27" s="92" t="s">
        <v>96</v>
      </c>
      <c r="AE27" s="414">
        <v>0.5</v>
      </c>
      <c r="AF27" s="414"/>
      <c r="AG27" s="420"/>
      <c r="AH27" s="230"/>
      <c r="AI27" s="231"/>
      <c r="AJ27" s="181"/>
      <c r="AK27" s="291">
        <f t="shared" si="3"/>
        <v>0.4</v>
      </c>
      <c r="AL27" s="291">
        <f t="shared" si="4"/>
        <v>0.5</v>
      </c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81"/>
      <c r="DY27" s="181"/>
      <c r="DZ27" s="181"/>
      <c r="EA27" s="181"/>
      <c r="EB27" s="181"/>
      <c r="EC27" s="181"/>
      <c r="ED27" s="181"/>
      <c r="EE27" s="181"/>
      <c r="EF27" s="181"/>
      <c r="EG27" s="181"/>
      <c r="EH27" s="181"/>
      <c r="EI27" s="181"/>
      <c r="EJ27" s="181"/>
      <c r="EK27" s="181"/>
      <c r="EL27" s="181"/>
      <c r="EM27" s="181"/>
      <c r="EN27" s="181"/>
      <c r="EO27" s="181"/>
      <c r="EP27" s="181"/>
      <c r="EQ27" s="181"/>
      <c r="ER27" s="181"/>
      <c r="ES27" s="181"/>
      <c r="ET27" s="181"/>
      <c r="EU27" s="181"/>
      <c r="EV27" s="181"/>
      <c r="EW27" s="181"/>
      <c r="EX27" s="181"/>
      <c r="EY27" s="181"/>
      <c r="EZ27" s="181"/>
      <c r="FA27" s="181"/>
      <c r="FB27" s="181"/>
      <c r="FC27" s="181"/>
      <c r="FD27" s="181"/>
      <c r="FE27" s="181"/>
      <c r="FF27" s="181"/>
      <c r="FG27" s="181"/>
      <c r="FH27" s="181"/>
      <c r="FI27" s="181"/>
      <c r="FJ27" s="181"/>
      <c r="FK27" s="181"/>
      <c r="FL27" s="181"/>
      <c r="FM27" s="181"/>
      <c r="FN27" s="181"/>
      <c r="FO27" s="181"/>
      <c r="FP27" s="181"/>
      <c r="FQ27" s="181"/>
      <c r="FR27" s="181"/>
      <c r="FS27" s="181"/>
      <c r="FT27" s="181"/>
      <c r="FU27" s="181"/>
      <c r="FV27" s="181"/>
      <c r="FW27" s="181"/>
      <c r="FX27" s="181"/>
      <c r="FY27" s="181"/>
      <c r="FZ27" s="181"/>
      <c r="GA27" s="181"/>
      <c r="GB27" s="181"/>
      <c r="GC27" s="181"/>
      <c r="GD27" s="181"/>
      <c r="GE27" s="181"/>
      <c r="GF27" s="181"/>
      <c r="GG27" s="181"/>
      <c r="GH27" s="181"/>
      <c r="GI27" s="181"/>
      <c r="GJ27" s="181"/>
      <c r="GK27" s="181"/>
      <c r="GL27" s="181"/>
      <c r="GM27" s="181"/>
      <c r="GN27" s="181"/>
      <c r="GO27" s="181"/>
      <c r="GP27" s="181"/>
      <c r="GQ27" s="181"/>
      <c r="GR27" s="181"/>
      <c r="GS27" s="181"/>
      <c r="GT27" s="181"/>
      <c r="GU27" s="181"/>
      <c r="GV27" s="181"/>
      <c r="GW27" s="181"/>
      <c r="GX27" s="181"/>
      <c r="GY27" s="181"/>
      <c r="GZ27" s="181"/>
      <c r="HA27" s="181"/>
      <c r="HB27" s="181"/>
      <c r="HC27" s="181"/>
      <c r="HD27" s="181"/>
      <c r="HE27" s="181"/>
      <c r="HF27" s="181"/>
      <c r="HG27" s="181"/>
      <c r="HH27" s="181"/>
      <c r="HI27" s="181"/>
      <c r="HJ27" s="181"/>
      <c r="HK27" s="181"/>
      <c r="HL27" s="181"/>
      <c r="HM27" s="181"/>
      <c r="HN27" s="181"/>
      <c r="HO27" s="181"/>
      <c r="HP27" s="181"/>
      <c r="HQ27" s="181"/>
      <c r="HR27" s="181"/>
      <c r="HS27" s="181"/>
      <c r="HT27" s="181"/>
      <c r="HU27" s="181"/>
      <c r="HV27" s="181"/>
      <c r="HW27" s="181"/>
      <c r="HX27" s="181"/>
      <c r="HY27" s="181"/>
      <c r="HZ27" s="181"/>
      <c r="IA27" s="181"/>
      <c r="IB27" s="181"/>
      <c r="IC27" s="181"/>
      <c r="ID27" s="181"/>
      <c r="IE27" s="181"/>
      <c r="IF27" s="181"/>
      <c r="IG27" s="181"/>
      <c r="IH27" s="181"/>
      <c r="II27" s="181"/>
      <c r="IJ27" s="181"/>
      <c r="IK27" s="181"/>
      <c r="IL27" s="181"/>
      <c r="IM27" s="181"/>
      <c r="IN27" s="181"/>
      <c r="IO27" s="181"/>
      <c r="IP27" s="181"/>
      <c r="IQ27" s="181"/>
      <c r="IR27" s="181"/>
      <c r="IS27" s="181"/>
      <c r="IT27" s="181"/>
      <c r="IU27" s="181"/>
      <c r="IV27" s="181"/>
    </row>
    <row r="28" spans="1:256" s="35" customFormat="1" ht="18.75" customHeight="1">
      <c r="A28" s="405"/>
      <c r="B28" s="94" t="s">
        <v>97</v>
      </c>
      <c r="C28" s="414">
        <v>0.5</v>
      </c>
      <c r="D28" s="414"/>
      <c r="E28" s="415"/>
      <c r="F28" s="85"/>
      <c r="G28" s="292"/>
      <c r="H28" s="422"/>
      <c r="I28" s="94" t="s">
        <v>97</v>
      </c>
      <c r="J28" s="414">
        <v>0.5</v>
      </c>
      <c r="K28" s="414"/>
      <c r="L28" s="415"/>
      <c r="M28" s="87"/>
      <c r="N28" s="292"/>
      <c r="O28" s="412"/>
      <c r="P28" s="94" t="s">
        <v>97</v>
      </c>
      <c r="Q28" s="414">
        <v>0.5</v>
      </c>
      <c r="R28" s="414"/>
      <c r="S28" s="415"/>
      <c r="T28" s="87"/>
      <c r="U28" s="88"/>
      <c r="V28" s="422"/>
      <c r="W28" s="94" t="s">
        <v>98</v>
      </c>
      <c r="X28" s="414">
        <v>0.5</v>
      </c>
      <c r="Y28" s="414"/>
      <c r="Z28" s="415"/>
      <c r="AA28" s="293"/>
      <c r="AB28" s="292"/>
      <c r="AC28" s="412"/>
      <c r="AD28" s="94" t="s">
        <v>97</v>
      </c>
      <c r="AE28" s="414">
        <v>0.5</v>
      </c>
      <c r="AF28" s="414"/>
      <c r="AG28" s="420"/>
      <c r="AH28" s="230"/>
      <c r="AI28" s="231"/>
      <c r="AJ28" s="181"/>
      <c r="AK28" s="291">
        <f t="shared" si="3"/>
        <v>0.5</v>
      </c>
      <c r="AL28" s="291">
        <f t="shared" si="4"/>
        <v>0.625</v>
      </c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  <c r="DE28" s="181"/>
      <c r="DF28" s="181"/>
      <c r="DG28" s="181"/>
      <c r="DH28" s="181"/>
      <c r="DI28" s="181"/>
      <c r="DJ28" s="181"/>
      <c r="DK28" s="181"/>
      <c r="DL28" s="181"/>
      <c r="DM28" s="181"/>
      <c r="DN28" s="181"/>
      <c r="DO28" s="181"/>
      <c r="DP28" s="181"/>
      <c r="DQ28" s="181"/>
      <c r="DR28" s="181"/>
      <c r="DS28" s="181"/>
      <c r="DT28" s="181"/>
      <c r="DU28" s="181"/>
      <c r="DV28" s="181"/>
      <c r="DW28" s="181"/>
      <c r="DX28" s="181"/>
      <c r="DY28" s="181"/>
      <c r="DZ28" s="181"/>
      <c r="EA28" s="181"/>
      <c r="EB28" s="181"/>
      <c r="EC28" s="181"/>
      <c r="ED28" s="181"/>
      <c r="EE28" s="181"/>
      <c r="EF28" s="181"/>
      <c r="EG28" s="181"/>
      <c r="EH28" s="181"/>
      <c r="EI28" s="181"/>
      <c r="EJ28" s="181"/>
      <c r="EK28" s="181"/>
      <c r="EL28" s="181"/>
      <c r="EM28" s="181"/>
      <c r="EN28" s="181"/>
      <c r="EO28" s="181"/>
      <c r="EP28" s="181"/>
      <c r="EQ28" s="181"/>
      <c r="ER28" s="181"/>
      <c r="ES28" s="181"/>
      <c r="ET28" s="181"/>
      <c r="EU28" s="181"/>
      <c r="EV28" s="181"/>
      <c r="EW28" s="181"/>
      <c r="EX28" s="181"/>
      <c r="EY28" s="181"/>
      <c r="EZ28" s="181"/>
      <c r="FA28" s="181"/>
      <c r="FB28" s="181"/>
      <c r="FC28" s="181"/>
      <c r="FD28" s="181"/>
      <c r="FE28" s="181"/>
      <c r="FF28" s="181"/>
      <c r="FG28" s="181"/>
      <c r="FH28" s="181"/>
      <c r="FI28" s="181"/>
      <c r="FJ28" s="181"/>
      <c r="FK28" s="181"/>
      <c r="FL28" s="181"/>
      <c r="FM28" s="181"/>
      <c r="FN28" s="181"/>
      <c r="FO28" s="181"/>
      <c r="FP28" s="181"/>
      <c r="FQ28" s="181"/>
      <c r="FR28" s="181"/>
      <c r="FS28" s="181"/>
      <c r="FT28" s="181"/>
      <c r="FU28" s="181"/>
      <c r="FV28" s="181"/>
      <c r="FW28" s="181"/>
      <c r="FX28" s="181"/>
      <c r="FY28" s="181"/>
      <c r="FZ28" s="181"/>
      <c r="GA28" s="181"/>
      <c r="GB28" s="181"/>
      <c r="GC28" s="181"/>
      <c r="GD28" s="181"/>
      <c r="GE28" s="181"/>
      <c r="GF28" s="181"/>
      <c r="GG28" s="181"/>
      <c r="GH28" s="181"/>
      <c r="GI28" s="181"/>
      <c r="GJ28" s="181"/>
      <c r="GK28" s="181"/>
      <c r="GL28" s="181"/>
      <c r="GM28" s="181"/>
      <c r="GN28" s="181"/>
      <c r="GO28" s="181"/>
      <c r="GP28" s="181"/>
      <c r="GQ28" s="181"/>
      <c r="GR28" s="181"/>
      <c r="GS28" s="181"/>
      <c r="GT28" s="181"/>
      <c r="GU28" s="181"/>
      <c r="GV28" s="181"/>
      <c r="GW28" s="181"/>
      <c r="GX28" s="181"/>
      <c r="GY28" s="181"/>
      <c r="GZ28" s="181"/>
      <c r="HA28" s="181"/>
      <c r="HB28" s="181"/>
      <c r="HC28" s="181"/>
      <c r="HD28" s="181"/>
      <c r="HE28" s="181"/>
      <c r="HF28" s="181"/>
      <c r="HG28" s="181"/>
      <c r="HH28" s="181"/>
      <c r="HI28" s="181"/>
      <c r="HJ28" s="181"/>
      <c r="HK28" s="181"/>
      <c r="HL28" s="181"/>
      <c r="HM28" s="181"/>
      <c r="HN28" s="181"/>
      <c r="HO28" s="181"/>
      <c r="HP28" s="181"/>
      <c r="HQ28" s="181"/>
      <c r="HR28" s="181"/>
      <c r="HS28" s="181"/>
      <c r="HT28" s="181"/>
      <c r="HU28" s="181"/>
      <c r="HV28" s="181"/>
      <c r="HW28" s="181"/>
      <c r="HX28" s="181"/>
      <c r="HY28" s="181"/>
      <c r="HZ28" s="181"/>
      <c r="IA28" s="181"/>
      <c r="IB28" s="181"/>
      <c r="IC28" s="181"/>
      <c r="ID28" s="181"/>
      <c r="IE28" s="181"/>
      <c r="IF28" s="181"/>
      <c r="IG28" s="181"/>
      <c r="IH28" s="181"/>
      <c r="II28" s="181"/>
      <c r="IJ28" s="181"/>
      <c r="IK28" s="181"/>
      <c r="IL28" s="181"/>
      <c r="IM28" s="181"/>
      <c r="IN28" s="181"/>
      <c r="IO28" s="181"/>
      <c r="IP28" s="181"/>
      <c r="IQ28" s="181"/>
      <c r="IR28" s="181"/>
      <c r="IS28" s="181"/>
      <c r="IT28" s="181"/>
      <c r="IU28" s="181"/>
      <c r="IV28" s="181"/>
    </row>
    <row r="29" spans="1:256" s="35" customFormat="1" ht="18.75" customHeight="1">
      <c r="A29" s="405"/>
      <c r="B29" s="84" t="s">
        <v>99</v>
      </c>
      <c r="C29" s="414">
        <v>1</v>
      </c>
      <c r="D29" s="414"/>
      <c r="E29" s="415"/>
      <c r="F29" s="85"/>
      <c r="G29" s="292"/>
      <c r="H29" s="422"/>
      <c r="I29" s="84" t="s">
        <v>99</v>
      </c>
      <c r="J29" s="414">
        <v>0</v>
      </c>
      <c r="K29" s="414"/>
      <c r="L29" s="415"/>
      <c r="M29" s="87"/>
      <c r="N29" s="292"/>
      <c r="O29" s="412"/>
      <c r="P29" s="84" t="s">
        <v>99</v>
      </c>
      <c r="Q29" s="414">
        <v>0.5</v>
      </c>
      <c r="R29" s="414"/>
      <c r="S29" s="415"/>
      <c r="T29" s="87"/>
      <c r="U29" s="88"/>
      <c r="V29" s="422"/>
      <c r="W29" s="84" t="s">
        <v>99</v>
      </c>
      <c r="X29" s="414">
        <v>0.5</v>
      </c>
      <c r="Y29" s="414"/>
      <c r="Z29" s="415"/>
      <c r="AA29" s="293"/>
      <c r="AB29" s="292"/>
      <c r="AC29" s="412"/>
      <c r="AD29" s="84" t="s">
        <v>99</v>
      </c>
      <c r="AE29" s="414">
        <v>1</v>
      </c>
      <c r="AF29" s="414"/>
      <c r="AG29" s="420"/>
      <c r="AH29" s="230"/>
      <c r="AI29" s="231"/>
      <c r="AJ29" s="181"/>
      <c r="AK29" s="291">
        <f t="shared" si="3"/>
        <v>0.6</v>
      </c>
      <c r="AL29" s="291">
        <f t="shared" si="4"/>
        <v>0.75</v>
      </c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81"/>
      <c r="DY29" s="181"/>
      <c r="DZ29" s="181"/>
      <c r="EA29" s="181"/>
      <c r="EB29" s="181"/>
      <c r="EC29" s="181"/>
      <c r="ED29" s="181"/>
      <c r="EE29" s="181"/>
      <c r="EF29" s="181"/>
      <c r="EG29" s="181"/>
      <c r="EH29" s="181"/>
      <c r="EI29" s="181"/>
      <c r="EJ29" s="181"/>
      <c r="EK29" s="181"/>
      <c r="EL29" s="181"/>
      <c r="EM29" s="181"/>
      <c r="EN29" s="181"/>
      <c r="EO29" s="181"/>
      <c r="EP29" s="181"/>
      <c r="EQ29" s="181"/>
      <c r="ER29" s="181"/>
      <c r="ES29" s="181"/>
      <c r="ET29" s="181"/>
      <c r="EU29" s="181"/>
      <c r="EV29" s="181"/>
      <c r="EW29" s="181"/>
      <c r="EX29" s="181"/>
      <c r="EY29" s="181"/>
      <c r="EZ29" s="181"/>
      <c r="FA29" s="181"/>
      <c r="FB29" s="181"/>
      <c r="FC29" s="181"/>
      <c r="FD29" s="181"/>
      <c r="FE29" s="181"/>
      <c r="FF29" s="181"/>
      <c r="FG29" s="181"/>
      <c r="FH29" s="181"/>
      <c r="FI29" s="181"/>
      <c r="FJ29" s="181"/>
      <c r="FK29" s="181"/>
      <c r="FL29" s="181"/>
      <c r="FM29" s="181"/>
      <c r="FN29" s="181"/>
      <c r="FO29" s="181"/>
      <c r="FP29" s="181"/>
      <c r="FQ29" s="181"/>
      <c r="FR29" s="181"/>
      <c r="FS29" s="181"/>
      <c r="FT29" s="181"/>
      <c r="FU29" s="181"/>
      <c r="FV29" s="181"/>
      <c r="FW29" s="181"/>
      <c r="FX29" s="181"/>
      <c r="FY29" s="181"/>
      <c r="FZ29" s="181"/>
      <c r="GA29" s="181"/>
      <c r="GB29" s="181"/>
      <c r="GC29" s="181"/>
      <c r="GD29" s="181"/>
      <c r="GE29" s="181"/>
      <c r="GF29" s="181"/>
      <c r="GG29" s="181"/>
      <c r="GH29" s="181"/>
      <c r="GI29" s="181"/>
      <c r="GJ29" s="181"/>
      <c r="GK29" s="181"/>
      <c r="GL29" s="181"/>
      <c r="GM29" s="181"/>
      <c r="GN29" s="181"/>
      <c r="GO29" s="181"/>
      <c r="GP29" s="181"/>
      <c r="GQ29" s="181"/>
      <c r="GR29" s="181"/>
      <c r="GS29" s="181"/>
      <c r="GT29" s="181"/>
      <c r="GU29" s="181"/>
      <c r="GV29" s="181"/>
      <c r="GW29" s="181"/>
      <c r="GX29" s="181"/>
      <c r="GY29" s="181"/>
      <c r="GZ29" s="181"/>
      <c r="HA29" s="181"/>
      <c r="HB29" s="181"/>
      <c r="HC29" s="181"/>
      <c r="HD29" s="181"/>
      <c r="HE29" s="181"/>
      <c r="HF29" s="181"/>
      <c r="HG29" s="181"/>
      <c r="HH29" s="181"/>
      <c r="HI29" s="181"/>
      <c r="HJ29" s="181"/>
      <c r="HK29" s="181"/>
      <c r="HL29" s="181"/>
      <c r="HM29" s="181"/>
      <c r="HN29" s="181"/>
      <c r="HO29" s="181"/>
      <c r="HP29" s="181"/>
      <c r="HQ29" s="181"/>
      <c r="HR29" s="181"/>
      <c r="HS29" s="181"/>
      <c r="HT29" s="181"/>
      <c r="HU29" s="181"/>
      <c r="HV29" s="181"/>
      <c r="HW29" s="181"/>
      <c r="HX29" s="181"/>
      <c r="HY29" s="181"/>
      <c r="HZ29" s="181"/>
      <c r="IA29" s="181"/>
      <c r="IB29" s="181"/>
      <c r="IC29" s="181"/>
      <c r="ID29" s="181"/>
      <c r="IE29" s="181"/>
      <c r="IF29" s="181"/>
      <c r="IG29" s="181"/>
      <c r="IH29" s="181"/>
      <c r="II29" s="181"/>
      <c r="IJ29" s="181"/>
      <c r="IK29" s="181"/>
      <c r="IL29" s="181"/>
      <c r="IM29" s="181"/>
      <c r="IN29" s="181"/>
      <c r="IO29" s="181"/>
      <c r="IP29" s="181"/>
      <c r="IQ29" s="181"/>
      <c r="IR29" s="181"/>
      <c r="IS29" s="181"/>
      <c r="IT29" s="181"/>
      <c r="IU29" s="181"/>
      <c r="IV29" s="181"/>
    </row>
    <row r="30" spans="1:256" s="35" customFormat="1" ht="18.75" customHeight="1">
      <c r="A30" s="405"/>
      <c r="B30" s="84" t="s">
        <v>100</v>
      </c>
      <c r="C30" s="414">
        <v>0.6</v>
      </c>
      <c r="D30" s="414"/>
      <c r="E30" s="415"/>
      <c r="F30" s="85"/>
      <c r="G30" s="292"/>
      <c r="H30" s="422"/>
      <c r="I30" s="84" t="s">
        <v>100</v>
      </c>
      <c r="J30" s="414">
        <v>0.6</v>
      </c>
      <c r="K30" s="414"/>
      <c r="L30" s="415"/>
      <c r="M30" s="95"/>
      <c r="N30" s="292"/>
      <c r="O30" s="412"/>
      <c r="P30" s="84" t="s">
        <v>100</v>
      </c>
      <c r="Q30" s="414">
        <v>0.5</v>
      </c>
      <c r="R30" s="414"/>
      <c r="S30" s="415"/>
      <c r="T30" s="87"/>
      <c r="U30" s="88"/>
      <c r="V30" s="422"/>
      <c r="W30" s="84" t="s">
        <v>100</v>
      </c>
      <c r="X30" s="414">
        <v>0.3</v>
      </c>
      <c r="Y30" s="414"/>
      <c r="Z30" s="415"/>
      <c r="AA30" s="293"/>
      <c r="AB30" s="292"/>
      <c r="AC30" s="412"/>
      <c r="AD30" s="84" t="s">
        <v>100</v>
      </c>
      <c r="AE30" s="414">
        <v>0.6</v>
      </c>
      <c r="AF30" s="414"/>
      <c r="AG30" s="420"/>
      <c r="AH30" s="230"/>
      <c r="AI30" s="231"/>
      <c r="AJ30" s="181">
        <v>0.2</v>
      </c>
      <c r="AK30" s="291">
        <f t="shared" si="3"/>
        <v>0.52</v>
      </c>
      <c r="AL30" s="291">
        <f t="shared" si="4"/>
        <v>0.65</v>
      </c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J30" s="181"/>
      <c r="DK30" s="181"/>
      <c r="DL30" s="181"/>
      <c r="DM30" s="181"/>
      <c r="DN30" s="181"/>
      <c r="DO30" s="181"/>
      <c r="DP30" s="181"/>
      <c r="DQ30" s="181"/>
      <c r="DR30" s="181"/>
      <c r="DS30" s="181"/>
      <c r="DT30" s="181"/>
      <c r="DU30" s="181"/>
      <c r="DV30" s="181"/>
      <c r="DW30" s="181"/>
      <c r="DX30" s="181"/>
      <c r="DY30" s="181"/>
      <c r="DZ30" s="181"/>
      <c r="EA30" s="181"/>
      <c r="EB30" s="181"/>
      <c r="EC30" s="181"/>
      <c r="ED30" s="181"/>
      <c r="EE30" s="181"/>
      <c r="EF30" s="181"/>
      <c r="EG30" s="181"/>
      <c r="EH30" s="181"/>
      <c r="EI30" s="181"/>
      <c r="EJ30" s="181"/>
      <c r="EK30" s="181"/>
      <c r="EL30" s="181"/>
      <c r="EM30" s="181"/>
      <c r="EN30" s="181"/>
      <c r="EO30" s="181"/>
      <c r="EP30" s="181"/>
      <c r="EQ30" s="181"/>
      <c r="ER30" s="181"/>
      <c r="ES30" s="181"/>
      <c r="ET30" s="181"/>
      <c r="EU30" s="181"/>
      <c r="EV30" s="181"/>
      <c r="EW30" s="181"/>
      <c r="EX30" s="181"/>
      <c r="EY30" s="181"/>
      <c r="EZ30" s="181"/>
      <c r="FA30" s="181"/>
      <c r="FB30" s="181"/>
      <c r="FC30" s="181"/>
      <c r="FD30" s="181"/>
      <c r="FE30" s="181"/>
      <c r="FF30" s="181"/>
      <c r="FG30" s="181"/>
      <c r="FH30" s="181"/>
      <c r="FI30" s="181"/>
      <c r="FJ30" s="181"/>
      <c r="FK30" s="181"/>
      <c r="FL30" s="181"/>
      <c r="FM30" s="181"/>
      <c r="FN30" s="181"/>
      <c r="FO30" s="181"/>
      <c r="FP30" s="181"/>
      <c r="FQ30" s="181"/>
      <c r="FR30" s="181"/>
      <c r="FS30" s="181"/>
      <c r="FT30" s="181"/>
      <c r="FU30" s="181"/>
      <c r="FV30" s="181"/>
      <c r="FW30" s="181"/>
      <c r="FX30" s="181"/>
      <c r="FY30" s="181"/>
      <c r="FZ30" s="181"/>
      <c r="GA30" s="181"/>
      <c r="GB30" s="181"/>
      <c r="GC30" s="181"/>
      <c r="GD30" s="181"/>
      <c r="GE30" s="181"/>
      <c r="GF30" s="181"/>
      <c r="GG30" s="181"/>
      <c r="GH30" s="181"/>
      <c r="GI30" s="181"/>
      <c r="GJ30" s="181"/>
      <c r="GK30" s="181"/>
      <c r="GL30" s="181"/>
      <c r="GM30" s="181"/>
      <c r="GN30" s="181"/>
      <c r="GO30" s="181"/>
      <c r="GP30" s="181"/>
      <c r="GQ30" s="181"/>
      <c r="GR30" s="181"/>
      <c r="GS30" s="181"/>
      <c r="GT30" s="181"/>
      <c r="GU30" s="181"/>
      <c r="GV30" s="181"/>
      <c r="GW30" s="181"/>
      <c r="GX30" s="181"/>
      <c r="GY30" s="181"/>
      <c r="GZ30" s="181"/>
      <c r="HA30" s="181"/>
      <c r="HB30" s="181"/>
      <c r="HC30" s="181"/>
      <c r="HD30" s="181"/>
      <c r="HE30" s="181"/>
      <c r="HF30" s="181"/>
      <c r="HG30" s="181"/>
      <c r="HH30" s="181"/>
      <c r="HI30" s="181"/>
      <c r="HJ30" s="181"/>
      <c r="HK30" s="181"/>
      <c r="HL30" s="181"/>
      <c r="HM30" s="181"/>
      <c r="HN30" s="181"/>
      <c r="HO30" s="181"/>
      <c r="HP30" s="181"/>
      <c r="HQ30" s="181"/>
      <c r="HR30" s="181"/>
      <c r="HS30" s="181"/>
      <c r="HT30" s="181"/>
      <c r="HU30" s="181"/>
      <c r="HV30" s="181"/>
      <c r="HW30" s="181"/>
      <c r="HX30" s="181"/>
      <c r="HY30" s="181"/>
      <c r="HZ30" s="181"/>
      <c r="IA30" s="181"/>
      <c r="IB30" s="181"/>
      <c r="IC30" s="181"/>
      <c r="ID30" s="181"/>
      <c r="IE30" s="181"/>
      <c r="IF30" s="181"/>
      <c r="IG30" s="181"/>
      <c r="IH30" s="181"/>
      <c r="II30" s="181"/>
      <c r="IJ30" s="181"/>
      <c r="IK30" s="181"/>
      <c r="IL30" s="181"/>
      <c r="IM30" s="181"/>
      <c r="IN30" s="181"/>
      <c r="IO30" s="181"/>
      <c r="IP30" s="181"/>
      <c r="IQ30" s="181"/>
      <c r="IR30" s="181"/>
      <c r="IS30" s="181"/>
      <c r="IT30" s="181"/>
      <c r="IU30" s="181"/>
      <c r="IV30" s="181"/>
    </row>
    <row r="31" spans="1:256" s="35" customFormat="1" ht="18.75" customHeight="1" thickBot="1">
      <c r="A31" s="406"/>
      <c r="B31" s="96" t="s">
        <v>101</v>
      </c>
      <c r="C31" s="400">
        <f>C25*70+C26*75+C27*25+C28*45+C30*120+C29*60</f>
        <v>329.5</v>
      </c>
      <c r="D31" s="400"/>
      <c r="E31" s="401"/>
      <c r="F31" s="97"/>
      <c r="G31" s="98"/>
      <c r="H31" s="423"/>
      <c r="I31" s="96" t="s">
        <v>101</v>
      </c>
      <c r="J31" s="400">
        <f>J25*70+J26*75+J27*25+J28*45+J30*120+J29*60</f>
        <v>309.5</v>
      </c>
      <c r="K31" s="400"/>
      <c r="L31" s="401"/>
      <c r="M31" s="99"/>
      <c r="N31" s="98"/>
      <c r="O31" s="413"/>
      <c r="P31" s="96" t="s">
        <v>101</v>
      </c>
      <c r="Q31" s="400">
        <f>Q25*70+Q26*75+Q27*25+Q28*45+Q30*120+Q29*60</f>
        <v>305</v>
      </c>
      <c r="R31" s="400"/>
      <c r="S31" s="401"/>
      <c r="T31" s="99"/>
      <c r="U31" s="100"/>
      <c r="V31" s="423"/>
      <c r="W31" s="96" t="s">
        <v>101</v>
      </c>
      <c r="X31" s="400">
        <f>X25*70+X26*75+X27*25+X28*45+X30*120+X29*60</f>
        <v>308.5</v>
      </c>
      <c r="Y31" s="400"/>
      <c r="Z31" s="401"/>
      <c r="AA31" s="101"/>
      <c r="AB31" s="98"/>
      <c r="AC31" s="413"/>
      <c r="AD31" s="96" t="s">
        <v>101</v>
      </c>
      <c r="AE31" s="400">
        <f>AE25*70+AE26*75+AE27*25+AE28*45+AE30*120+AE29*60</f>
        <v>344.5</v>
      </c>
      <c r="AF31" s="400"/>
      <c r="AG31" s="402"/>
      <c r="AH31" s="233"/>
      <c r="AI31" s="234"/>
      <c r="AJ31" s="181"/>
      <c r="AK31" s="291">
        <f t="shared" si="3"/>
        <v>319.4</v>
      </c>
      <c r="AL31" s="291">
        <f t="shared" si="4"/>
        <v>399.25</v>
      </c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DJ31" s="181"/>
      <c r="DK31" s="181"/>
      <c r="DL31" s="181"/>
      <c r="DM31" s="181"/>
      <c r="DN31" s="181"/>
      <c r="DO31" s="181"/>
      <c r="DP31" s="181"/>
      <c r="DQ31" s="181"/>
      <c r="DR31" s="181"/>
      <c r="DS31" s="181"/>
      <c r="DT31" s="181"/>
      <c r="DU31" s="181"/>
      <c r="DV31" s="181"/>
      <c r="DW31" s="181"/>
      <c r="DX31" s="181"/>
      <c r="DY31" s="181"/>
      <c r="DZ31" s="181"/>
      <c r="EA31" s="181"/>
      <c r="EB31" s="181"/>
      <c r="EC31" s="181"/>
      <c r="ED31" s="181"/>
      <c r="EE31" s="181"/>
      <c r="EF31" s="181"/>
      <c r="EG31" s="181"/>
      <c r="EH31" s="181"/>
      <c r="EI31" s="181"/>
      <c r="EJ31" s="181"/>
      <c r="EK31" s="181"/>
      <c r="EL31" s="181"/>
      <c r="EM31" s="181"/>
      <c r="EN31" s="181"/>
      <c r="EO31" s="181"/>
      <c r="EP31" s="181"/>
      <c r="EQ31" s="181"/>
      <c r="ER31" s="181"/>
      <c r="ES31" s="181"/>
      <c r="ET31" s="181"/>
      <c r="EU31" s="181"/>
      <c r="EV31" s="181"/>
      <c r="EW31" s="181"/>
      <c r="EX31" s="181"/>
      <c r="EY31" s="181"/>
      <c r="EZ31" s="181"/>
      <c r="FA31" s="181"/>
      <c r="FB31" s="181"/>
      <c r="FC31" s="181"/>
      <c r="FD31" s="181"/>
      <c r="FE31" s="181"/>
      <c r="FF31" s="181"/>
      <c r="FG31" s="181"/>
      <c r="FH31" s="181"/>
      <c r="FI31" s="181"/>
      <c r="FJ31" s="181"/>
      <c r="FK31" s="181"/>
      <c r="FL31" s="181"/>
      <c r="FM31" s="181"/>
      <c r="FN31" s="181"/>
      <c r="FO31" s="181"/>
      <c r="FP31" s="181"/>
      <c r="FQ31" s="181"/>
      <c r="FR31" s="181"/>
      <c r="FS31" s="181"/>
      <c r="FT31" s="181"/>
      <c r="FU31" s="181"/>
      <c r="FV31" s="181"/>
      <c r="FW31" s="181"/>
      <c r="FX31" s="181"/>
      <c r="FY31" s="181"/>
      <c r="FZ31" s="181"/>
      <c r="GA31" s="181"/>
      <c r="GB31" s="181"/>
      <c r="GC31" s="181"/>
      <c r="GD31" s="181"/>
      <c r="GE31" s="181"/>
      <c r="GF31" s="181"/>
      <c r="GG31" s="181"/>
      <c r="GH31" s="181"/>
      <c r="GI31" s="181"/>
      <c r="GJ31" s="181"/>
      <c r="GK31" s="181"/>
      <c r="GL31" s="181"/>
      <c r="GM31" s="181"/>
      <c r="GN31" s="181"/>
      <c r="GO31" s="181"/>
      <c r="GP31" s="181"/>
      <c r="GQ31" s="181"/>
      <c r="GR31" s="181"/>
      <c r="GS31" s="181"/>
      <c r="GT31" s="181"/>
      <c r="GU31" s="181"/>
      <c r="GV31" s="181"/>
      <c r="GW31" s="181"/>
      <c r="GX31" s="181"/>
      <c r="GY31" s="181"/>
      <c r="GZ31" s="181"/>
      <c r="HA31" s="181"/>
      <c r="HB31" s="181"/>
      <c r="HC31" s="181"/>
      <c r="HD31" s="181"/>
      <c r="HE31" s="181"/>
      <c r="HF31" s="181"/>
      <c r="HG31" s="181"/>
      <c r="HH31" s="181"/>
      <c r="HI31" s="181"/>
      <c r="HJ31" s="181"/>
      <c r="HK31" s="181"/>
      <c r="HL31" s="181"/>
      <c r="HM31" s="181"/>
      <c r="HN31" s="181"/>
      <c r="HO31" s="181"/>
      <c r="HP31" s="181"/>
      <c r="HQ31" s="181"/>
      <c r="HR31" s="181"/>
      <c r="HS31" s="181"/>
      <c r="HT31" s="181"/>
      <c r="HU31" s="181"/>
      <c r="HV31" s="181"/>
      <c r="HW31" s="181"/>
      <c r="HX31" s="181"/>
      <c r="HY31" s="181"/>
      <c r="HZ31" s="181"/>
      <c r="IA31" s="181"/>
      <c r="IB31" s="181"/>
      <c r="IC31" s="181"/>
      <c r="ID31" s="181"/>
      <c r="IE31" s="181"/>
      <c r="IF31" s="181"/>
      <c r="IG31" s="181"/>
      <c r="IH31" s="181"/>
      <c r="II31" s="181"/>
      <c r="IJ31" s="181"/>
      <c r="IK31" s="181"/>
      <c r="IL31" s="181"/>
      <c r="IM31" s="181"/>
      <c r="IN31" s="181"/>
      <c r="IO31" s="181"/>
      <c r="IP31" s="181"/>
      <c r="IQ31" s="181"/>
      <c r="IR31" s="181"/>
      <c r="IS31" s="181"/>
      <c r="IT31" s="181"/>
      <c r="IU31" s="181"/>
      <c r="IV31" s="181"/>
    </row>
    <row r="32" spans="1:256" s="46" customFormat="1" ht="18.75" customHeight="1">
      <c r="A32" s="235"/>
      <c r="B32" s="194"/>
      <c r="C32" s="194"/>
      <c r="D32" s="236"/>
      <c r="E32" s="236"/>
      <c r="F32" s="237"/>
      <c r="G32" s="194"/>
      <c r="H32" s="238"/>
      <c r="I32" s="194"/>
      <c r="J32" s="194"/>
      <c r="K32" s="236"/>
      <c r="L32" s="236"/>
      <c r="M32" s="237"/>
      <c r="N32" s="194"/>
      <c r="O32" s="239"/>
      <c r="P32" s="235"/>
      <c r="Q32" s="235"/>
      <c r="R32" s="240"/>
      <c r="S32" s="240"/>
      <c r="T32" s="237"/>
      <c r="U32" s="194"/>
      <c r="V32" s="238"/>
      <c r="W32" s="235"/>
      <c r="X32" s="235"/>
      <c r="Y32" s="240"/>
      <c r="Z32" s="240"/>
      <c r="AA32" s="237"/>
      <c r="AB32" s="194"/>
      <c r="AC32" s="235"/>
      <c r="AD32" s="194"/>
      <c r="AE32" s="194"/>
      <c r="AF32" s="236"/>
      <c r="AG32" s="236"/>
      <c r="AH32" s="237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  <c r="IL32" s="194"/>
      <c r="IM32" s="194"/>
      <c r="IN32" s="194"/>
      <c r="IO32" s="194"/>
      <c r="IP32" s="194"/>
      <c r="IQ32" s="194"/>
      <c r="IR32" s="194"/>
      <c r="IS32" s="194"/>
      <c r="IT32" s="194"/>
      <c r="IU32" s="194"/>
      <c r="IV32" s="194"/>
    </row>
    <row r="33" spans="1:256" s="46" customFormat="1" ht="19.5" customHeight="1">
      <c r="A33" s="517" t="s">
        <v>102</v>
      </c>
      <c r="B33" s="517"/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7"/>
      <c r="AA33" s="517"/>
      <c r="AB33" s="517"/>
      <c r="AC33" s="517"/>
      <c r="AD33" s="517"/>
      <c r="AE33" s="517"/>
      <c r="AF33" s="517"/>
      <c r="AG33" s="517"/>
      <c r="AH33" s="517"/>
      <c r="AI33" s="242"/>
      <c r="AJ33" s="229"/>
      <c r="AK33" s="243"/>
      <c r="AL33" s="243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  <c r="IL33" s="194"/>
      <c r="IM33" s="194"/>
      <c r="IN33" s="194"/>
      <c r="IO33" s="194"/>
      <c r="IP33" s="194"/>
      <c r="IQ33" s="194"/>
      <c r="IR33" s="194"/>
      <c r="IS33" s="194"/>
      <c r="IT33" s="194"/>
      <c r="IU33" s="194"/>
      <c r="IV33" s="194"/>
    </row>
    <row r="34" spans="1:256" s="46" customFormat="1" ht="22.5" customHeight="1">
      <c r="A34" s="516" t="s">
        <v>103</v>
      </c>
      <c r="B34" s="516"/>
      <c r="C34" s="516"/>
      <c r="D34" s="516"/>
      <c r="E34" s="516"/>
      <c r="F34" s="516"/>
      <c r="G34" s="516"/>
      <c r="H34" s="516"/>
      <c r="I34" s="516"/>
      <c r="J34" s="516"/>
      <c r="K34" s="516"/>
      <c r="L34" s="516"/>
      <c r="M34" s="516"/>
      <c r="N34" s="516"/>
      <c r="O34" s="516"/>
      <c r="P34" s="516"/>
      <c r="Q34" s="516"/>
      <c r="R34" s="516"/>
      <c r="S34" s="516"/>
      <c r="T34" s="516"/>
      <c r="U34" s="516"/>
      <c r="V34" s="516"/>
      <c r="W34" s="516"/>
      <c r="X34" s="516"/>
      <c r="Y34" s="516"/>
      <c r="Z34" s="516"/>
      <c r="AA34" s="516"/>
      <c r="AB34" s="516"/>
      <c r="AC34" s="516"/>
      <c r="AD34" s="516"/>
      <c r="AE34" s="516"/>
      <c r="AF34" s="516"/>
      <c r="AG34" s="516"/>
      <c r="AH34" s="516"/>
      <c r="AI34" s="242"/>
      <c r="AJ34" s="229"/>
      <c r="AK34" s="243"/>
      <c r="AL34" s="243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  <c r="IS34" s="194"/>
      <c r="IT34" s="194"/>
      <c r="IU34" s="194"/>
      <c r="IV34" s="194"/>
    </row>
    <row r="35" ht="22.5" customHeight="1"/>
  </sheetData>
  <sheetProtection/>
  <mergeCells count="85">
    <mergeCell ref="A5:E5"/>
    <mergeCell ref="B4:E4"/>
    <mergeCell ref="I4:L4"/>
    <mergeCell ref="A2:A4"/>
    <mergeCell ref="B2:E2"/>
    <mergeCell ref="A1:L1"/>
    <mergeCell ref="P1:AD1"/>
    <mergeCell ref="H2:H4"/>
    <mergeCell ref="I2:L2"/>
    <mergeCell ref="O2:O4"/>
    <mergeCell ref="P2:S2"/>
    <mergeCell ref="V2:V4"/>
    <mergeCell ref="W2:Z2"/>
    <mergeCell ref="AC2:AC4"/>
    <mergeCell ref="AD2:AG2"/>
    <mergeCell ref="P4:S4"/>
    <mergeCell ref="W4:Z4"/>
    <mergeCell ref="AD4:AG4"/>
    <mergeCell ref="H5:L5"/>
    <mergeCell ref="O5:S5"/>
    <mergeCell ref="V5:Z5"/>
    <mergeCell ref="AC5:AG5"/>
    <mergeCell ref="A6:A15"/>
    <mergeCell ref="H6:H15"/>
    <mergeCell ref="O6:O15"/>
    <mergeCell ref="V6:V15"/>
    <mergeCell ref="AC6:AC15"/>
    <mergeCell ref="A16:E16"/>
    <mergeCell ref="H16:L16"/>
    <mergeCell ref="O16:S16"/>
    <mergeCell ref="V16:Z16"/>
    <mergeCell ref="AC16:AG16"/>
    <mergeCell ref="A17:A24"/>
    <mergeCell ref="H17:H24"/>
    <mergeCell ref="O17:O24"/>
    <mergeCell ref="V17:V24"/>
    <mergeCell ref="AC17:AC24"/>
    <mergeCell ref="P22:S22"/>
    <mergeCell ref="A25:A31"/>
    <mergeCell ref="C25:E25"/>
    <mergeCell ref="F25:G25"/>
    <mergeCell ref="H25:H31"/>
    <mergeCell ref="J25:L25"/>
    <mergeCell ref="M25:N25"/>
    <mergeCell ref="C29:E29"/>
    <mergeCell ref="J29:L29"/>
    <mergeCell ref="C31:E31"/>
    <mergeCell ref="J31:L31"/>
    <mergeCell ref="J27:L27"/>
    <mergeCell ref="O25:O31"/>
    <mergeCell ref="Q25:S25"/>
    <mergeCell ref="T25:U25"/>
    <mergeCell ref="V25:V31"/>
    <mergeCell ref="X25:Z25"/>
    <mergeCell ref="Q27:S27"/>
    <mergeCell ref="X27:Z27"/>
    <mergeCell ref="Q29:S29"/>
    <mergeCell ref="X29:Z29"/>
    <mergeCell ref="AH25:AI25"/>
    <mergeCell ref="C26:E26"/>
    <mergeCell ref="J26:L26"/>
    <mergeCell ref="Q26:S26"/>
    <mergeCell ref="X26:Z26"/>
    <mergeCell ref="AE26:AG26"/>
    <mergeCell ref="AA25:AB25"/>
    <mergeCell ref="AE30:AG30"/>
    <mergeCell ref="AE27:AG27"/>
    <mergeCell ref="C28:E28"/>
    <mergeCell ref="J28:L28"/>
    <mergeCell ref="Q28:S28"/>
    <mergeCell ref="X28:Z28"/>
    <mergeCell ref="AE28:AG28"/>
    <mergeCell ref="AC25:AC31"/>
    <mergeCell ref="AE25:AG25"/>
    <mergeCell ref="C27:E27"/>
    <mergeCell ref="Q31:S31"/>
    <mergeCell ref="X31:Z31"/>
    <mergeCell ref="AE31:AG31"/>
    <mergeCell ref="A33:AH33"/>
    <mergeCell ref="A34:AH34"/>
    <mergeCell ref="AE29:AG29"/>
    <mergeCell ref="C30:E30"/>
    <mergeCell ref="J30:L30"/>
    <mergeCell ref="Q30:S30"/>
    <mergeCell ref="X30:Z30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6" sqref="D6"/>
    </sheetView>
  </sheetViews>
  <sheetFormatPr defaultColWidth="9.00390625" defaultRowHeight="16.5"/>
  <cols>
    <col min="1" max="1" width="4.75390625" style="1" customWidth="1"/>
    <col min="2" max="6" width="18.00390625" style="1" customWidth="1"/>
    <col min="7" max="16384" width="9.00390625" style="1" customWidth="1"/>
  </cols>
  <sheetData>
    <row r="1" spans="1:6" ht="50.25" customHeight="1" thickBot="1">
      <c r="A1" s="588" t="s">
        <v>194</v>
      </c>
      <c r="B1" s="588"/>
      <c r="C1" s="588"/>
      <c r="D1" s="588"/>
      <c r="E1" s="588"/>
      <c r="F1" s="588"/>
    </row>
    <row r="2" spans="1:6" s="5" customFormat="1" ht="18" customHeight="1">
      <c r="A2" s="2" t="s">
        <v>9</v>
      </c>
      <c r="B2" s="3" t="s">
        <v>8</v>
      </c>
      <c r="C2" s="3" t="s">
        <v>4</v>
      </c>
      <c r="D2" s="3" t="s">
        <v>5</v>
      </c>
      <c r="E2" s="3" t="s">
        <v>6</v>
      </c>
      <c r="F2" s="4" t="s">
        <v>7</v>
      </c>
    </row>
    <row r="3" spans="1:6" s="5" customFormat="1" ht="18" customHeight="1">
      <c r="A3" s="6" t="s">
        <v>11</v>
      </c>
      <c r="B3" s="17">
        <v>45019</v>
      </c>
      <c r="C3" s="17">
        <f>B3+1</f>
        <v>45020</v>
      </c>
      <c r="D3" s="17">
        <f>C3+1</f>
        <v>45021</v>
      </c>
      <c r="E3" s="17">
        <f>D3+1</f>
        <v>45022</v>
      </c>
      <c r="F3" s="25">
        <f>E3+1</f>
        <v>45023</v>
      </c>
    </row>
    <row r="4" spans="1:6" s="10" customFormat="1" ht="42" customHeight="1">
      <c r="A4" s="7" t="s">
        <v>3</v>
      </c>
      <c r="B4" s="386"/>
      <c r="C4" s="386"/>
      <c r="D4" s="386"/>
      <c r="E4" s="387" t="str">
        <f>'第一周'!V6</f>
        <v>饅頭夾蛋 / 優酪乳</v>
      </c>
      <c r="F4" s="388" t="str">
        <f>'第一周'!AC6</f>
        <v>什錦炒米苔目</v>
      </c>
    </row>
    <row r="5" spans="1:6" s="10" customFormat="1" ht="42" customHeight="1">
      <c r="A5" s="11" t="s">
        <v>10</v>
      </c>
      <c r="B5" s="389"/>
      <c r="C5" s="389"/>
      <c r="D5" s="389"/>
      <c r="E5" s="390" t="str">
        <f>'第一周'!V17</f>
        <v>綠豆蓮子湯</v>
      </c>
      <c r="F5" s="391" t="str">
        <f>'第一周'!AC17</f>
        <v>水果拼盤 / 鮮奶</v>
      </c>
    </row>
    <row r="6" spans="1:6" s="10" customFormat="1" ht="18" customHeight="1">
      <c r="A6" s="6" t="s">
        <v>11</v>
      </c>
      <c r="B6" s="392">
        <f>B3+7</f>
        <v>45026</v>
      </c>
      <c r="C6" s="392">
        <f>C3+7</f>
        <v>45027</v>
      </c>
      <c r="D6" s="392">
        <f>D3+7</f>
        <v>45028</v>
      </c>
      <c r="E6" s="392">
        <f>E3+7</f>
        <v>45029</v>
      </c>
      <c r="F6" s="393">
        <f>F3+7</f>
        <v>45030</v>
      </c>
    </row>
    <row r="7" spans="1:6" s="10" customFormat="1" ht="51" customHeight="1">
      <c r="A7" s="7" t="s">
        <v>3</v>
      </c>
      <c r="B7" s="387" t="str">
        <f>'第二週'!A6</f>
        <v>小餐包   /   鮮奶豆漿</v>
      </c>
      <c r="C7" s="387" t="str">
        <f>'第二週'!H6</f>
        <v>瓠瓜魚片粥</v>
      </c>
      <c r="D7" s="387" t="str">
        <f>'第二週'!O6</f>
        <v>肉片刈包  </v>
      </c>
      <c r="E7" s="387" t="str">
        <f>'第二週'!V6</f>
        <v>炒粄條</v>
      </c>
      <c r="F7" s="388" t="str">
        <f>'第二週'!AC6</f>
        <v>蘿蔔糕湯</v>
      </c>
    </row>
    <row r="8" spans="1:6" s="10" customFormat="1" ht="51" customHeight="1">
      <c r="A8" s="11" t="s">
        <v>10</v>
      </c>
      <c r="B8" s="390" t="str">
        <f>'第二週'!A17</f>
        <v>餛飩湯</v>
      </c>
      <c r="C8" s="390" t="str">
        <f>'第二週'!H17</f>
        <v>水果優格 </v>
      </c>
      <c r="D8" s="390" t="str">
        <f>'第二週'!O17</f>
        <v>紅豆牛奶</v>
      </c>
      <c r="E8" s="390" t="str">
        <f>'第二週'!V17</f>
        <v>牛奶玉米片 / 水果</v>
      </c>
      <c r="F8" s="391" t="str">
        <f>'第二週'!AC17</f>
        <v>水果拼盤  / 鮮奶</v>
      </c>
    </row>
    <row r="9" spans="1:6" s="10" customFormat="1" ht="18" customHeight="1">
      <c r="A9" s="6" t="s">
        <v>11</v>
      </c>
      <c r="B9" s="23">
        <f>B6+7</f>
        <v>45033</v>
      </c>
      <c r="C9" s="23">
        <f>C6+7</f>
        <v>45034</v>
      </c>
      <c r="D9" s="23">
        <f>D6+7</f>
        <v>45035</v>
      </c>
      <c r="E9" s="23">
        <f>E6+7</f>
        <v>45036</v>
      </c>
      <c r="F9" s="18">
        <f>F6+7</f>
        <v>45037</v>
      </c>
    </row>
    <row r="10" spans="1:6" s="10" customFormat="1" ht="51" customHeight="1">
      <c r="A10" s="7" t="s">
        <v>3</v>
      </c>
      <c r="B10" s="8" t="str">
        <f>'第三周 '!A6</f>
        <v>餡餅 / 香蕉鮮奶</v>
      </c>
      <c r="C10" s="8" t="str">
        <f>'第三周 '!H6</f>
        <v>鮪魚蛋餅 / 優酪乳</v>
      </c>
      <c r="D10" s="8" t="str">
        <f>'第三周 '!O6</f>
        <v>什錦炒年糕</v>
      </c>
      <c r="E10" s="8" t="str">
        <f>'第三周 '!V6</f>
        <v>什錦炒麵</v>
      </c>
      <c r="F10" s="9" t="str">
        <f>'第三周 '!AC6</f>
        <v>玉米瘦肉粥</v>
      </c>
    </row>
    <row r="11" spans="1:6" s="10" customFormat="1" ht="51" customHeight="1">
      <c r="A11" s="11" t="s">
        <v>10</v>
      </c>
      <c r="B11" s="12" t="str">
        <f>'第三周 '!A17</f>
        <v>銀魚莧菜羹</v>
      </c>
      <c r="C11" s="12" t="str">
        <f>'第三周 '!H17</f>
        <v>絲瓜麵線</v>
      </c>
      <c r="D11" s="12" t="str">
        <f>'第三周 '!O17</f>
        <v>水果拼盤  /  鮮奶</v>
      </c>
      <c r="E11" s="12" t="str">
        <f>'第三周 '!V17</f>
        <v>自製水果奶酪</v>
      </c>
      <c r="F11" s="13" t="str">
        <f>'第三周 '!AC17</f>
        <v>水果拼盤  /  鮮奶</v>
      </c>
    </row>
    <row r="12" spans="1:6" s="10" customFormat="1" ht="18" customHeight="1">
      <c r="A12" s="6" t="s">
        <v>11</v>
      </c>
      <c r="B12" s="23">
        <f>B9+7</f>
        <v>45040</v>
      </c>
      <c r="C12" s="23">
        <f>C9+7</f>
        <v>45041</v>
      </c>
      <c r="D12" s="23">
        <f>D9+7</f>
        <v>45042</v>
      </c>
      <c r="E12" s="23">
        <f>E9+7</f>
        <v>45043</v>
      </c>
      <c r="F12" s="18">
        <f>F9+7</f>
        <v>45044</v>
      </c>
    </row>
    <row r="13" spans="1:6" s="10" customFormat="1" ht="51" customHeight="1">
      <c r="A13" s="7" t="s">
        <v>3</v>
      </c>
      <c r="B13" s="8" t="str">
        <f>'第四週'!A6</f>
        <v>肉包   /   豆漿鮮奶</v>
      </c>
      <c r="C13" s="8" t="str">
        <f>'第四週'!H6</f>
        <v>大滷麵</v>
      </c>
      <c r="D13" s="8" t="str">
        <f>'第四週'!O6</f>
        <v>鮭魚蛋炒飯</v>
      </c>
      <c r="E13" s="8" t="str">
        <f>'第四週'!V6</f>
        <v>雞絲蛋餅</v>
      </c>
      <c r="F13" s="9" t="str">
        <f>'第四週'!AC6</f>
        <v>海鮮炒麵</v>
      </c>
    </row>
    <row r="14" spans="1:6" s="10" customFormat="1" ht="51" customHeight="1" thickBot="1">
      <c r="A14" s="11" t="s">
        <v>10</v>
      </c>
      <c r="B14" s="12" t="str">
        <f>'第四週'!A17</f>
        <v>赤肉羹湯    </v>
      </c>
      <c r="C14" s="12" t="str">
        <f>'第四週'!H17</f>
        <v>水果拼盤  /  鮮奶</v>
      </c>
      <c r="D14" s="12" t="str">
        <f>'第四週'!O17</f>
        <v>芋頭牛奶 / 水果</v>
      </c>
      <c r="E14" s="12" t="str">
        <f>'第四週'!V17</f>
        <v>玉米濃湯  /  水果</v>
      </c>
      <c r="F14" s="13" t="str">
        <f>'第四週'!AC17</f>
        <v>水果拼盤  /  鮮奶</v>
      </c>
    </row>
    <row r="15" spans="1:6" s="10" customFormat="1" ht="18" customHeight="1" hidden="1">
      <c r="A15" s="6" t="s">
        <v>11</v>
      </c>
      <c r="B15" s="23">
        <f>B12+7</f>
        <v>45047</v>
      </c>
      <c r="C15" s="23">
        <f>C12+7</f>
        <v>45048</v>
      </c>
      <c r="D15" s="23">
        <f>D12+7</f>
        <v>45049</v>
      </c>
      <c r="E15" s="23">
        <f>E12+7</f>
        <v>45050</v>
      </c>
      <c r="F15" s="18">
        <f>F12+7</f>
        <v>45051</v>
      </c>
    </row>
    <row r="16" spans="1:6" s="10" customFormat="1" ht="51" customHeight="1" hidden="1">
      <c r="A16" s="7" t="s">
        <v>3</v>
      </c>
      <c r="B16" s="8" t="str">
        <f>'第五週'!A6</f>
        <v>什錦炒米苔目</v>
      </c>
      <c r="C16" s="8" t="str">
        <f>'第五週'!H6</f>
        <v>饅頭夾蛋 / 優酪乳</v>
      </c>
      <c r="D16" s="8" t="str">
        <f>'第五週'!O6</f>
        <v>瓠瓜肉絲粥</v>
      </c>
      <c r="E16" s="8" t="str">
        <f>'第五週'!V6</f>
        <v>吐司夾高麗菜蛋   /水果</v>
      </c>
      <c r="F16" s="9" t="str">
        <f>'第五週'!AC6</f>
        <v>什錦炒麵</v>
      </c>
    </row>
    <row r="17" spans="1:6" s="10" customFormat="1" ht="51" customHeight="1" hidden="1" thickBot="1">
      <c r="A17" s="14" t="s">
        <v>10</v>
      </c>
      <c r="B17" s="15" t="str">
        <f>'第五週'!A17</f>
        <v>水果拼盤 / 鮮奶</v>
      </c>
      <c r="C17" s="15" t="str">
        <f>'第五週'!H17</f>
        <v>綠豆蓮子湯</v>
      </c>
      <c r="D17" s="15" t="str">
        <f>'第五週'!O17</f>
        <v>水果優格 </v>
      </c>
      <c r="E17" s="15" t="str">
        <f>'第五週'!V17</f>
        <v>小餐包   /   鮮奶米漿</v>
      </c>
      <c r="F17" s="16" t="str">
        <f>'第五週'!AC17</f>
        <v>水果拼盤 / 鮮奶</v>
      </c>
    </row>
    <row r="18" spans="1:6" s="24" customFormat="1" ht="27.75" customHeight="1">
      <c r="A18" s="589" t="s">
        <v>45</v>
      </c>
      <c r="B18" s="589"/>
      <c r="C18" s="589"/>
      <c r="D18" s="589"/>
      <c r="E18" s="589"/>
      <c r="F18" s="589"/>
    </row>
    <row r="19" s="5" customFormat="1" ht="15"/>
  </sheetData>
  <sheetProtection/>
  <mergeCells count="2">
    <mergeCell ref="A1:F1"/>
    <mergeCell ref="A18:F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2023-03-23T04:01:59Z</cp:lastPrinted>
  <dcterms:created xsi:type="dcterms:W3CDTF">2014-08-13T02:32:12Z</dcterms:created>
  <dcterms:modified xsi:type="dcterms:W3CDTF">2023-03-27T01:42:06Z</dcterms:modified>
  <cp:category/>
  <cp:version/>
  <cp:contentType/>
  <cp:contentStatus/>
</cp:coreProperties>
</file>