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80" activeTab="0"/>
  </bookViews>
  <sheets>
    <sheet name="第三周 " sheetId="1" r:id="rId1"/>
    <sheet name="第四周" sheetId="2" r:id="rId2"/>
    <sheet name="總表" sheetId="3" r:id="rId3"/>
    <sheet name="第五周" sheetId="4" r:id="rId4"/>
    <sheet name="第一周" sheetId="5" r:id="rId5"/>
    <sheet name="第二週" sheetId="6" r:id="rId6"/>
  </sheets>
  <definedNames>
    <definedName name="_xlnm.Print_Area" localSheetId="4">'第一周'!$A$1:$AP$35</definedName>
    <definedName name="_xlnm.Print_Area" localSheetId="5">'第二週'!$A$1:$AI$34</definedName>
    <definedName name="_xlnm.Print_Area" localSheetId="0">'第三周 '!$A$1:$AI$34</definedName>
    <definedName name="_xlnm.Print_Area" localSheetId="3">'第五周'!$A$1:$AK$34</definedName>
    <definedName name="_xlnm.Print_Area" localSheetId="1">'第四周'!$A$1:$AN$34</definedName>
  </definedNames>
  <calcPr fullCalcOnLoad="1"/>
</workbook>
</file>

<file path=xl/sharedStrings.xml><?xml version="1.0" encoding="utf-8"?>
<sst xmlns="http://schemas.openxmlformats.org/spreadsheetml/2006/main" count="1110" uniqueCount="271">
  <si>
    <t>K</t>
  </si>
  <si>
    <t>高麗菜</t>
  </si>
  <si>
    <t>K</t>
  </si>
  <si>
    <t>青蔥</t>
  </si>
  <si>
    <t>上午</t>
  </si>
  <si>
    <t>星期二</t>
  </si>
  <si>
    <t>星期三</t>
  </si>
  <si>
    <t>星期四</t>
  </si>
  <si>
    <t>星期五</t>
  </si>
  <si>
    <t>星期一</t>
  </si>
  <si>
    <t>星期</t>
  </si>
  <si>
    <t>下午</t>
  </si>
  <si>
    <t>日期</t>
  </si>
  <si>
    <t>海鮮炒麵</t>
  </si>
  <si>
    <t>白油麵</t>
  </si>
  <si>
    <t>統一鮮奶2L</t>
  </si>
  <si>
    <t>統一鮮奶2L(低脂</t>
  </si>
  <si>
    <t>統一鮮奶(低脂2L</t>
  </si>
  <si>
    <t>原味優格(福樂</t>
  </si>
  <si>
    <t>個</t>
  </si>
  <si>
    <t>柴魚片5G</t>
  </si>
  <si>
    <t>綠巨人玉米粒(311G)</t>
  </si>
  <si>
    <t>小木耳</t>
  </si>
  <si>
    <t>無籽葡萄</t>
  </si>
  <si>
    <t>玉米片加在優格上</t>
  </si>
  <si>
    <t>芭樂</t>
  </si>
  <si>
    <t>菜包     /  牛奶</t>
  </si>
  <si>
    <t>罐</t>
  </si>
  <si>
    <t>包</t>
  </si>
  <si>
    <t>庫</t>
  </si>
  <si>
    <t>盒</t>
  </si>
  <si>
    <t>洋蔥</t>
  </si>
  <si>
    <t>菜名</t>
  </si>
  <si>
    <t>食材</t>
  </si>
  <si>
    <t>1人</t>
  </si>
  <si>
    <t>數量</t>
  </si>
  <si>
    <t>單位</t>
  </si>
  <si>
    <t>單價</t>
  </si>
  <si>
    <t>成本</t>
  </si>
  <si>
    <t>小米飯</t>
  </si>
  <si>
    <t>糙米飯</t>
  </si>
  <si>
    <t>特餐</t>
  </si>
  <si>
    <t>十穀飯</t>
  </si>
  <si>
    <t>中秋特餐/韓式燒肉飯</t>
  </si>
  <si>
    <t>上午</t>
  </si>
  <si>
    <t>洋蔥去皮</t>
  </si>
  <si>
    <t>洗選蛋</t>
  </si>
  <si>
    <t>下午</t>
  </si>
  <si>
    <t>水果拼盤 / 鮮奶</t>
  </si>
  <si>
    <t>八寶甜湯</t>
  </si>
  <si>
    <t>紅豆0.2k</t>
  </si>
  <si>
    <t>水果拼盤  / 鮮奶</t>
  </si>
  <si>
    <t>木瓜</t>
  </si>
  <si>
    <t>十榖米0.2k</t>
  </si>
  <si>
    <t>紅棗(先送)</t>
  </si>
  <si>
    <t>葡萄</t>
  </si>
  <si>
    <t>麥片0.2k</t>
  </si>
  <si>
    <t>小米0.2k</t>
  </si>
  <si>
    <t>黑糖450G庫2包</t>
  </si>
  <si>
    <t>罐</t>
  </si>
  <si>
    <t>綠豆0.2k</t>
  </si>
  <si>
    <t>桂圓乾(先送)</t>
  </si>
  <si>
    <t>二砂糖</t>
  </si>
  <si>
    <t xml:space="preserve">營養師：                                                       學務主任：                                                        校長：                                </t>
  </si>
  <si>
    <t>菜包     /    豆漿</t>
  </si>
  <si>
    <t>顆</t>
  </si>
  <si>
    <t>刈包夾鮪魚蛋   /   豆漿</t>
  </si>
  <si>
    <t>刈包</t>
  </si>
  <si>
    <t>顆</t>
  </si>
  <si>
    <t>鮪魚罐小</t>
  </si>
  <si>
    <t>蔥</t>
  </si>
  <si>
    <t>光泉低糖豆漿2L</t>
  </si>
  <si>
    <t>大蘋果</t>
  </si>
  <si>
    <t>桂冠蛋餅皮</t>
  </si>
  <si>
    <t>玉米粒綠巨人</t>
  </si>
  <si>
    <t>片</t>
  </si>
  <si>
    <t>玉米蛋餅 / 水果</t>
  </si>
  <si>
    <t>桂圓紅棗銀耳奶</t>
  </si>
  <si>
    <t>(牛奶供應前加)</t>
  </si>
  <si>
    <t>乾白木耳先送</t>
  </si>
  <si>
    <t>奇美高麗菜包30顆</t>
  </si>
  <si>
    <t>奇美熟水餃(200)</t>
  </si>
  <si>
    <t>低糖豆漿(約2公升)</t>
  </si>
  <si>
    <t>水果優格  / 有機香脆玉米片</t>
  </si>
  <si>
    <t>杯</t>
  </si>
  <si>
    <t>有機香脆玉米片</t>
  </si>
  <si>
    <t>(米森家樂福180g)</t>
  </si>
  <si>
    <r>
      <t xml:space="preserve">                                                                      </t>
    </r>
    <r>
      <rPr>
        <b/>
        <sz val="12"/>
        <rFont val="微軟正黑體"/>
        <family val="2"/>
      </rPr>
      <t xml:space="preserve">幼兒園主任： </t>
    </r>
  </si>
  <si>
    <t>黃油麵</t>
  </si>
  <si>
    <t>生花枝(切片</t>
  </si>
  <si>
    <t>蛤蜊(大</t>
  </si>
  <si>
    <t>透抽</t>
  </si>
  <si>
    <t>火龍果</t>
  </si>
  <si>
    <t>黃金奇異果</t>
  </si>
  <si>
    <t>(高麗菜水餃)</t>
  </si>
  <si>
    <t>芋頭去皮</t>
  </si>
  <si>
    <t>二砂糖</t>
  </si>
  <si>
    <t>庫</t>
  </si>
  <si>
    <t>芋頭煮糊</t>
  </si>
  <si>
    <t>小白菜</t>
  </si>
  <si>
    <t>乾海芽</t>
  </si>
  <si>
    <t>金針菇</t>
  </si>
  <si>
    <t>柴魚片 5G</t>
  </si>
  <si>
    <t>盒</t>
  </si>
  <si>
    <t>包</t>
  </si>
  <si>
    <t>寧波年糕(0.5K)</t>
  </si>
  <si>
    <t>紅蘿蔔</t>
  </si>
  <si>
    <t>高麗菜</t>
  </si>
  <si>
    <t>紅蘿蔔</t>
  </si>
  <si>
    <t>小木耳</t>
  </si>
  <si>
    <t>洋蔥</t>
  </si>
  <si>
    <t xml:space="preserve">刈包夾鮪魚蛋   </t>
  </si>
  <si>
    <t>醬油家庭用</t>
  </si>
  <si>
    <t>沙拉油</t>
  </si>
  <si>
    <t>紅蔥頭</t>
  </si>
  <si>
    <t>紅蔥頭</t>
  </si>
  <si>
    <t>薑</t>
  </si>
  <si>
    <t>蒜頭</t>
  </si>
  <si>
    <t>起司片</t>
  </si>
  <si>
    <t>生香菇</t>
  </si>
  <si>
    <t>生香菇</t>
  </si>
  <si>
    <t>洗選蛋</t>
  </si>
  <si>
    <t>玉米醬綠巨人</t>
  </si>
  <si>
    <t>南瓜濃湯</t>
  </si>
  <si>
    <t>玉米粒綠巨人</t>
  </si>
  <si>
    <t>南瓜</t>
  </si>
  <si>
    <t>薑片</t>
  </si>
  <si>
    <t>瓠瓜去皮</t>
  </si>
  <si>
    <t>胡椒粉262G</t>
  </si>
  <si>
    <t>芹菜</t>
  </si>
  <si>
    <t>瓠瓜鮮菇粥</t>
  </si>
  <si>
    <t>有機核桃蔓越莓麥片</t>
  </si>
  <si>
    <t>(米森家樂福450g)</t>
  </si>
  <si>
    <t>水果牛奶麥片</t>
  </si>
  <si>
    <t>香蕉</t>
  </si>
  <si>
    <t>根</t>
  </si>
  <si>
    <t>去骨骨腿</t>
  </si>
  <si>
    <t>桂冠蛋餅皮</t>
  </si>
  <si>
    <t>片</t>
  </si>
  <si>
    <t>洋蔥去皮</t>
  </si>
  <si>
    <t>紅蔥頭0.1</t>
  </si>
  <si>
    <t>吻仔魚</t>
  </si>
  <si>
    <t>吻仔魚蛋炒飯</t>
  </si>
  <si>
    <t>白米</t>
  </si>
  <si>
    <t>糙米</t>
  </si>
  <si>
    <t>青江菜</t>
  </si>
  <si>
    <t>絲瓜</t>
  </si>
  <si>
    <t>三環麵線0.6K</t>
  </si>
  <si>
    <t>蔥</t>
  </si>
  <si>
    <t>絲瓜麵線</t>
  </si>
  <si>
    <t>蘑菇濃湯</t>
  </si>
  <si>
    <t>山藥</t>
  </si>
  <si>
    <t>金針菇</t>
  </si>
  <si>
    <t>洋芋去皮</t>
  </si>
  <si>
    <t>米苔目</t>
  </si>
  <si>
    <t>香菇</t>
  </si>
  <si>
    <t>綠豆芽</t>
  </si>
  <si>
    <t>韭菜</t>
  </si>
  <si>
    <t>培根cas1k/包(立大</t>
  </si>
  <si>
    <t>南瓜去皮</t>
  </si>
  <si>
    <t>牛番茄</t>
  </si>
  <si>
    <t>義式香料</t>
  </si>
  <si>
    <t>以上材料前一天進</t>
  </si>
  <si>
    <t>肉醬義大利麵</t>
  </si>
  <si>
    <t>義大利貝殼麵</t>
  </si>
  <si>
    <t>玉米筍</t>
  </si>
  <si>
    <t>冷凍青花椰</t>
  </si>
  <si>
    <t>番茄醬(340G)</t>
  </si>
  <si>
    <t>絲瓜稀飯</t>
  </si>
  <si>
    <t>糙米0.4</t>
  </si>
  <si>
    <t>絲瓜去皮</t>
  </si>
  <si>
    <t>西芹</t>
  </si>
  <si>
    <t>乾香菇</t>
  </si>
  <si>
    <t>中華盒裝豆腐</t>
  </si>
  <si>
    <t>紅蔥頭(先送)</t>
  </si>
  <si>
    <t>中秋連假</t>
  </si>
  <si>
    <t>水煮水餃/豆漿</t>
  </si>
  <si>
    <t>瓜瓜園地瓜珍珠圓</t>
  </si>
  <si>
    <t>二砂(用量0.5K)</t>
  </si>
  <si>
    <t>紅龍果</t>
  </si>
  <si>
    <t>營養分析</t>
  </si>
  <si>
    <t>全穀雜糧類(份)</t>
  </si>
  <si>
    <t>豆魚蛋肉類(份)</t>
  </si>
  <si>
    <t>油脂與堅果種子(份)</t>
  </si>
  <si>
    <t>油脂與堅果種子(份)</t>
  </si>
  <si>
    <t>酸辣湯麵</t>
  </si>
  <si>
    <t>餛飩麵</t>
  </si>
  <si>
    <t>水煎包  /  鮮奶豆漿</t>
  </si>
  <si>
    <t>冷凍水煎包25入</t>
  </si>
  <si>
    <t>蔬菜類(份)</t>
  </si>
  <si>
    <t>水果類(份)</t>
  </si>
  <si>
    <t>奶類(份)</t>
  </si>
  <si>
    <t>總熱量(大卡)</t>
  </si>
  <si>
    <t>食材</t>
  </si>
  <si>
    <t>什錦炒米苔目</t>
  </si>
  <si>
    <t>起司玉米蛋餅 / 水果</t>
  </si>
  <si>
    <t>洋蔥雞肉麵線</t>
  </si>
  <si>
    <t>蛤仔(大)</t>
  </si>
  <si>
    <t>三環麵線</t>
  </si>
  <si>
    <t>水果拼盤  /  鮮奶</t>
  </si>
  <si>
    <t>大水梨</t>
  </si>
  <si>
    <t>玉米粒CAS</t>
  </si>
  <si>
    <t>什錦米粉</t>
  </si>
  <si>
    <r>
      <rPr>
        <sz val="12"/>
        <color indexed="10"/>
        <rFont val="微軟正黑體"/>
        <family val="2"/>
      </rPr>
      <t>乾米粉250g</t>
    </r>
  </si>
  <si>
    <t>櫻花蝦蛋炒飯</t>
  </si>
  <si>
    <t>小香菇</t>
  </si>
  <si>
    <t>紅蔥頭0.2</t>
  </si>
  <si>
    <r>
      <rPr>
        <sz val="12"/>
        <color indexed="10"/>
        <rFont val="微軟正黑體"/>
        <family val="2"/>
      </rPr>
      <t>紅蔥頭</t>
    </r>
  </si>
  <si>
    <t>櫻花蝦</t>
  </si>
  <si>
    <t>櫻花蝦前一天先進</t>
  </si>
  <si>
    <t>紫米紅豆珍珠奶</t>
  </si>
  <si>
    <t>紅豆1K</t>
  </si>
  <si>
    <t>自製水果奶酪</t>
  </si>
  <si>
    <t>大水梨</t>
  </si>
  <si>
    <t>吉利丁</t>
  </si>
  <si>
    <t>紫米0.3K</t>
  </si>
  <si>
    <t>(水果切丁鋪奶酪上面)</t>
  </si>
  <si>
    <r>
      <t>(</t>
    </r>
    <r>
      <rPr>
        <sz val="12"/>
        <color indexed="10"/>
        <rFont val="微軟正黑體"/>
        <family val="2"/>
      </rPr>
      <t>奶酪食材前一天進)</t>
    </r>
  </si>
  <si>
    <t>鮮奶:吉利丁=133cc:1片</t>
  </si>
  <si>
    <t>中卷米粉</t>
  </si>
  <si>
    <t>現流花枝</t>
  </si>
  <si>
    <t>低脂肉絲cas(1K)</t>
  </si>
  <si>
    <t>大白菜</t>
  </si>
  <si>
    <t>乾米粉</t>
  </si>
  <si>
    <t>乾木耳絲</t>
  </si>
  <si>
    <t>紅蔥頭(先送)</t>
  </si>
  <si>
    <t>小包</t>
  </si>
  <si>
    <t>銀魚莧菜羹</t>
  </si>
  <si>
    <t>僑愛國民小學109學年度上學期第五週午餐食譜設計表</t>
  </si>
  <si>
    <t>中筋麵粉1公斤裝</t>
  </si>
  <si>
    <t>義式南瓜煎餅</t>
  </si>
  <si>
    <t>低脂絞肉(1K)</t>
  </si>
  <si>
    <t>低脂肉絲(1K)</t>
  </si>
  <si>
    <t>低脂絞肉(0.5K)</t>
  </si>
  <si>
    <t>低脂肉絲cas(0.5K)</t>
  </si>
  <si>
    <t>低脂絞肉(1K)cas</t>
  </si>
  <si>
    <t>低脂絞肉(0.5K)cas</t>
  </si>
  <si>
    <t>低脂肉絲0.5K</t>
  </si>
  <si>
    <t>鮑魚菇</t>
  </si>
  <si>
    <t>統一鮮奶1L</t>
  </si>
  <si>
    <t>光泉低糖豆漿(約2公升)</t>
  </si>
  <si>
    <t>桂冠雲吞12入</t>
  </si>
  <si>
    <t>統一優酪乳(約2公升)</t>
  </si>
  <si>
    <t>洋菇</t>
  </si>
  <si>
    <r>
      <t>統一</t>
    </r>
    <r>
      <rPr>
        <sz val="12"/>
        <color indexed="10"/>
        <rFont val="微軟正黑體"/>
        <family val="2"/>
      </rPr>
      <t>鮮奶2L</t>
    </r>
  </si>
  <si>
    <t>白莧菜</t>
  </si>
  <si>
    <t>奇美高麗菜包65G</t>
  </si>
  <si>
    <t>50/包</t>
  </si>
  <si>
    <t>黑糖(450G)</t>
  </si>
  <si>
    <t>67/K</t>
  </si>
  <si>
    <t>大盒</t>
  </si>
  <si>
    <t xml:space="preserve"> </t>
  </si>
  <si>
    <t>西谷米</t>
  </si>
  <si>
    <t>炒年糕</t>
  </si>
  <si>
    <t>芋頭西米露 / 水果</t>
  </si>
  <si>
    <t>(煮稀,水放少以牛奶為主)</t>
  </si>
  <si>
    <t>2/20(補課)</t>
  </si>
  <si>
    <t>【本校一律使用國產豬、牛肉食材】</t>
  </si>
  <si>
    <t>蓮霧</t>
  </si>
  <si>
    <t>鮮奶1L</t>
  </si>
  <si>
    <t>小番茄</t>
  </si>
  <si>
    <t>光泉低糖豆漿(約1公升)</t>
  </si>
  <si>
    <t>橘子</t>
  </si>
  <si>
    <t>週午餐食譜設計表</t>
  </si>
  <si>
    <t>僑愛國民小學110學年度下學期第一週午餐食譜設計表</t>
  </si>
  <si>
    <t>僑愛國民小學110學年度下學期第</t>
  </si>
  <si>
    <t xml:space="preserve"> 僑愛國小幼兒園111年2月點心菜單</t>
  </si>
  <si>
    <t>肉絲</t>
  </si>
  <si>
    <t>白小油麵</t>
  </si>
  <si>
    <t>桂冠菜肉包cas</t>
  </si>
  <si>
    <t>菜肉包 / 優酪乳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</si>
</sst>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(一)&quot;"/>
    <numFmt numFmtId="177" formatCode="m&quot;月&quot;d&quot;日(二)&quot;"/>
    <numFmt numFmtId="178" formatCode="m&quot;月&quot;d&quot;日(三)&quot;"/>
    <numFmt numFmtId="179" formatCode="m&quot;月&quot;d&quot;日(四)&quot;"/>
    <numFmt numFmtId="180" formatCode="m&quot;月&quot;d&quot;日(五)&quot;"/>
    <numFmt numFmtId="181" formatCode="0_);[Red]\(0\)"/>
    <numFmt numFmtId="182" formatCode="m/d"/>
    <numFmt numFmtId="183" formatCode="m&quot;月&quot;d&quot;日&quot;"/>
    <numFmt numFmtId="184" formatCode="m&quot;月&quot;d&quot;日(六)&quot;"/>
    <numFmt numFmtId="185" formatCode="mmm\-yyyy"/>
    <numFmt numFmtId="186" formatCode="0.0_ "/>
    <numFmt numFmtId="187" formatCode="0.000"/>
    <numFmt numFmtId="188" formatCode="0.0"/>
  </numFmts>
  <fonts count="75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9"/>
      <name val="細明體"/>
      <family val="3"/>
    </font>
    <font>
      <sz val="20"/>
      <name val="微軟正黑體"/>
      <family val="2"/>
    </font>
    <font>
      <sz val="14"/>
      <name val="微軟正黑體"/>
      <family val="2"/>
    </font>
    <font>
      <sz val="12"/>
      <name val="微軟正黑體"/>
      <family val="2"/>
    </font>
    <font>
      <b/>
      <sz val="12"/>
      <name val="微軟正黑體"/>
      <family val="2"/>
    </font>
    <font>
      <b/>
      <sz val="14"/>
      <name val="微軟正黑體"/>
      <family val="2"/>
    </font>
    <font>
      <sz val="12"/>
      <color indexed="8"/>
      <name val="微軟正黑體"/>
      <family val="2"/>
    </font>
    <font>
      <b/>
      <sz val="16"/>
      <name val="微軟正黑體"/>
      <family val="2"/>
    </font>
    <font>
      <b/>
      <sz val="12"/>
      <color indexed="12"/>
      <name val="微軟正黑體"/>
      <family val="2"/>
    </font>
    <font>
      <sz val="12"/>
      <color indexed="12"/>
      <name val="微軟正黑體"/>
      <family val="2"/>
    </font>
    <font>
      <sz val="12"/>
      <color indexed="10"/>
      <name val="微軟正黑體"/>
      <family val="2"/>
    </font>
    <font>
      <sz val="10"/>
      <name val="微軟正黑體"/>
      <family val="2"/>
    </font>
    <font>
      <b/>
      <sz val="18"/>
      <name val="微軟正黑體"/>
      <family val="2"/>
    </font>
    <font>
      <sz val="18"/>
      <color indexed="12"/>
      <name val="微軟正黑體"/>
      <family val="2"/>
    </font>
    <font>
      <sz val="18"/>
      <name val="微軟正黑體"/>
      <family val="2"/>
    </font>
    <font>
      <sz val="14"/>
      <color indexed="12"/>
      <name val="微軟正黑體"/>
      <family val="2"/>
    </font>
    <font>
      <sz val="11"/>
      <name val="微軟正黑體"/>
      <family val="2"/>
    </font>
    <font>
      <sz val="11"/>
      <color indexed="8"/>
      <name val="微軟正黑體"/>
      <family val="2"/>
    </font>
    <font>
      <sz val="10"/>
      <color indexed="8"/>
      <name val="微軟正黑體"/>
      <family val="2"/>
    </font>
    <font>
      <b/>
      <sz val="12"/>
      <color indexed="10"/>
      <name val="微軟正黑體"/>
      <family val="2"/>
    </font>
    <font>
      <sz val="9"/>
      <color indexed="8"/>
      <name val="微軟正黑體"/>
      <family val="2"/>
    </font>
    <font>
      <b/>
      <sz val="14"/>
      <color indexed="12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7"/>
      <name val="新細明體"/>
      <family val="1"/>
    </font>
    <font>
      <b/>
      <sz val="15"/>
      <color indexed="57"/>
      <name val="新細明體"/>
      <family val="1"/>
    </font>
    <font>
      <b/>
      <sz val="13"/>
      <color indexed="57"/>
      <name val="新細明體"/>
      <family val="1"/>
    </font>
    <font>
      <b/>
      <sz val="11"/>
      <color indexed="57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9"/>
      <name val="微軟正黑體"/>
      <family val="2"/>
    </font>
    <font>
      <sz val="11"/>
      <color indexed="12"/>
      <name val="微軟正黑體"/>
      <family val="2"/>
    </font>
    <font>
      <b/>
      <sz val="12"/>
      <color indexed="9"/>
      <name val="微軟正黑體"/>
      <family val="2"/>
    </font>
    <font>
      <sz val="11"/>
      <color indexed="9"/>
      <name val="微軟正黑體"/>
      <family val="2"/>
    </font>
    <font>
      <sz val="10"/>
      <color indexed="9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2"/>
      <color rgb="FF000000"/>
      <name val="微軟正黑體"/>
      <family val="2"/>
    </font>
    <font>
      <sz val="12"/>
      <color rgb="FFFF0000"/>
      <name val="微軟正黑體"/>
      <family val="2"/>
    </font>
    <font>
      <sz val="12"/>
      <color theme="0"/>
      <name val="微軟正黑體"/>
      <family val="2"/>
    </font>
    <font>
      <b/>
      <sz val="12"/>
      <color rgb="FF0000FF"/>
      <name val="微軟正黑體"/>
      <family val="2"/>
    </font>
    <font>
      <sz val="11"/>
      <color rgb="FF0000FF"/>
      <name val="微軟正黑體"/>
      <family val="2"/>
    </font>
    <font>
      <sz val="11"/>
      <color theme="0"/>
      <name val="微軟正黑體"/>
      <family val="2"/>
    </font>
    <font>
      <sz val="11"/>
      <color theme="8" tint="0.7999799847602844"/>
      <name val="微軟正黑體"/>
      <family val="2"/>
    </font>
    <font>
      <b/>
      <sz val="12"/>
      <color theme="8" tint="0.7999799847602844"/>
      <name val="微軟正黑體"/>
      <family val="2"/>
    </font>
    <font>
      <sz val="10"/>
      <color theme="8" tint="0.7999799847602844"/>
      <name val="微軟正黑體"/>
      <family val="2"/>
    </font>
    <font>
      <sz val="12"/>
      <color theme="8" tint="0.7999799847602844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>
        <color indexed="63"/>
      </bottom>
    </border>
    <border>
      <left style="thin">
        <color indexed="59"/>
      </left>
      <right/>
      <top style="medium"/>
      <bottom style="thin">
        <color indexed="59"/>
      </bottom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 style="thin">
        <color indexed="59"/>
      </left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59"/>
      </left>
      <right/>
      <top style="thin">
        <color indexed="59"/>
      </top>
      <bottom style="medium"/>
    </border>
    <border>
      <left style="thin">
        <color indexed="59"/>
      </left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 style="medium"/>
    </border>
    <border>
      <left>
        <color indexed="63"/>
      </left>
      <right style="thin">
        <color indexed="59"/>
      </right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>
        <color indexed="59"/>
      </bottom>
    </border>
    <border>
      <left/>
      <right/>
      <top style="thin">
        <color indexed="59"/>
      </top>
      <bottom style="thin">
        <color indexed="59"/>
      </bottom>
    </border>
    <border>
      <left/>
      <right/>
      <top style="thin">
        <color indexed="59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thin"/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>
        <color indexed="59"/>
      </top>
      <bottom style="medium"/>
    </border>
    <border>
      <left/>
      <right style="thin"/>
      <top style="thin">
        <color indexed="59"/>
      </top>
      <bottom style="thin">
        <color indexed="59"/>
      </bottom>
    </border>
    <border>
      <left style="medium"/>
      <right style="thin">
        <color indexed="59"/>
      </right>
      <top style="medium"/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medium"/>
    </border>
    <border>
      <left/>
      <right style="thin"/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medium"/>
      <bottom/>
    </border>
    <border>
      <left style="thin">
        <color indexed="59"/>
      </left>
      <right>
        <color indexed="63"/>
      </right>
      <top style="medium"/>
      <bottom/>
    </border>
    <border>
      <left style="thin"/>
      <right style="thin">
        <color indexed="59"/>
      </right>
      <top style="medium"/>
      <bottom style="thin">
        <color indexed="59"/>
      </bottom>
    </border>
    <border>
      <left style="thin"/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>
        <color indexed="59"/>
      </right>
      <top style="thin">
        <color indexed="59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medium"/>
      <bottom>
        <color indexed="63"/>
      </bottom>
    </border>
    <border>
      <left style="thin">
        <color indexed="59"/>
      </left>
      <right style="medium"/>
      <top style="medium"/>
      <bottom>
        <color indexed="63"/>
      </bottom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>
        <color indexed="59"/>
      </right>
      <top style="medium"/>
      <bottom/>
    </border>
    <border>
      <left/>
      <right style="medium"/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medium"/>
    </border>
    <border>
      <left/>
      <right style="medium"/>
      <top style="medium"/>
      <bottom style="thin">
        <color indexed="59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59"/>
      </bottom>
    </border>
    <border>
      <left style="thin"/>
      <right style="thin"/>
      <top style="thin">
        <color indexed="59"/>
      </top>
      <bottom style="thin">
        <color indexed="59"/>
      </bottom>
    </border>
    <border>
      <left style="thin"/>
      <right style="thin"/>
      <top style="thin">
        <color indexed="59"/>
      </top>
      <bottom style="medium"/>
    </border>
    <border>
      <left/>
      <right style="medium"/>
      <top style="thin">
        <color indexed="59"/>
      </top>
      <bottom style="medium"/>
    </border>
    <border>
      <left style="thin"/>
      <right style="thin">
        <color indexed="63"/>
      </right>
      <top>
        <color indexed="63"/>
      </top>
      <bottom>
        <color indexed="63"/>
      </bottom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1" fillId="0" borderId="0" applyFill="0" applyBorder="0" applyAlignment="0" applyProtection="0"/>
    <xf numFmtId="0" fontId="52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46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83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3" borderId="12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6" borderId="12" xfId="0" applyFont="1" applyFill="1" applyBorder="1" applyAlignment="1">
      <alignment vertical="center" wrapText="1"/>
    </xf>
    <xf numFmtId="0" fontId="6" fillId="6" borderId="13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6" borderId="14" xfId="0" applyFont="1" applyFill="1" applyBorder="1" applyAlignment="1">
      <alignment vertical="center" wrapText="1"/>
    </xf>
    <xf numFmtId="0" fontId="6" fillId="6" borderId="15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/>
    </xf>
    <xf numFmtId="0" fontId="65" fillId="0" borderId="20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6" fillId="34" borderId="19" xfId="40" applyFont="1" applyFill="1" applyBorder="1" applyAlignment="1">
      <alignment horizontal="center" vertical="center"/>
      <protection/>
    </xf>
    <xf numFmtId="0" fontId="6" fillId="0" borderId="19" xfId="40" applyFont="1" applyFill="1" applyBorder="1" applyAlignment="1">
      <alignment horizontal="center" vertical="center"/>
      <protection/>
    </xf>
    <xf numFmtId="0" fontId="64" fillId="0" borderId="19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vertical="center"/>
    </xf>
    <xf numFmtId="176" fontId="11" fillId="0" borderId="21" xfId="0" applyNumberFormat="1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177" fontId="11" fillId="0" borderId="21" xfId="0" applyNumberFormat="1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vertical="center"/>
    </xf>
    <xf numFmtId="178" fontId="11" fillId="0" borderId="21" xfId="0" applyNumberFormat="1" applyFont="1" applyFill="1" applyBorder="1" applyAlignment="1">
      <alignment vertical="center"/>
    </xf>
    <xf numFmtId="178" fontId="7" fillId="0" borderId="21" xfId="0" applyNumberFormat="1" applyFont="1" applyFill="1" applyBorder="1" applyAlignment="1">
      <alignment vertical="center"/>
    </xf>
    <xf numFmtId="179" fontId="11" fillId="0" borderId="21" xfId="0" applyNumberFormat="1" applyFont="1" applyFill="1" applyBorder="1" applyAlignment="1">
      <alignment vertical="center"/>
    </xf>
    <xf numFmtId="179" fontId="7" fillId="0" borderId="21" xfId="0" applyNumberFormat="1" applyFont="1" applyFill="1" applyBorder="1" applyAlignment="1">
      <alignment vertical="center"/>
    </xf>
    <xf numFmtId="180" fontId="11" fillId="0" borderId="24" xfId="0" applyNumberFormat="1" applyFont="1" applyFill="1" applyBorder="1" applyAlignment="1">
      <alignment vertical="center"/>
    </xf>
    <xf numFmtId="180" fontId="7" fillId="0" borderId="21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/>
    </xf>
    <xf numFmtId="0" fontId="6" fillId="0" borderId="21" xfId="40" applyFont="1" applyFill="1" applyBorder="1" applyAlignment="1">
      <alignment horizontal="center" vertical="center"/>
      <protection/>
    </xf>
    <xf numFmtId="0" fontId="6" fillId="34" borderId="19" xfId="45" applyFont="1" applyFill="1" applyBorder="1" applyAlignment="1">
      <alignment horizontal="center" vertical="center" wrapText="1"/>
      <protection/>
    </xf>
    <xf numFmtId="0" fontId="6" fillId="34" borderId="19" xfId="45" applyFont="1" applyFill="1" applyBorder="1" applyAlignment="1">
      <alignment horizontal="center" vertical="center"/>
      <protection/>
    </xf>
    <xf numFmtId="0" fontId="6" fillId="34" borderId="19" xfId="0" applyFont="1" applyFill="1" applyBorder="1" applyAlignment="1">
      <alignment horizontal="center" vertical="center"/>
    </xf>
    <xf numFmtId="0" fontId="66" fillId="0" borderId="19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6" xfId="41" applyFont="1" applyFill="1" applyBorder="1" applyAlignment="1">
      <alignment horizontal="center" vertical="center"/>
      <protection/>
    </xf>
    <xf numFmtId="0" fontId="6" fillId="0" borderId="27" xfId="41" applyFont="1" applyFill="1" applyBorder="1" applyAlignment="1">
      <alignment horizontal="center" vertical="center"/>
      <protection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5" fillId="0" borderId="23" xfId="0" applyFont="1" applyFill="1" applyBorder="1" applyAlignment="1">
      <alignment horizontal="center" vertical="center"/>
    </xf>
    <xf numFmtId="0" fontId="6" fillId="0" borderId="21" xfId="39" applyFont="1" applyFill="1" applyBorder="1" applyAlignment="1">
      <alignment horizontal="center" vertical="center"/>
      <protection/>
    </xf>
    <xf numFmtId="0" fontId="6" fillId="0" borderId="20" xfId="0" applyFont="1" applyFill="1" applyBorder="1" applyAlignment="1">
      <alignment horizontal="center" vertical="center"/>
    </xf>
    <xf numFmtId="0" fontId="6" fillId="0" borderId="19" xfId="39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81" fontId="6" fillId="0" borderId="0" xfId="0" applyNumberFormat="1" applyFont="1" applyFill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4" fillId="0" borderId="21" xfId="40" applyFont="1" applyFill="1" applyBorder="1" applyAlignment="1">
      <alignment horizontal="center" vertical="center"/>
      <protection/>
    </xf>
    <xf numFmtId="0" fontId="6" fillId="34" borderId="21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42" applyFont="1" applyFill="1" applyBorder="1" applyAlignment="1">
      <alignment horizontal="center" vertical="center" wrapText="1"/>
      <protection/>
    </xf>
    <xf numFmtId="0" fontId="14" fillId="0" borderId="0" xfId="42" applyFont="1" applyFill="1" applyBorder="1" applyAlignment="1">
      <alignment horizontal="center" vertical="center" wrapText="1"/>
      <protection/>
    </xf>
    <xf numFmtId="0" fontId="12" fillId="7" borderId="21" xfId="0" applyFont="1" applyFill="1" applyBorder="1" applyAlignment="1">
      <alignment vertical="center"/>
    </xf>
    <xf numFmtId="0" fontId="6" fillId="7" borderId="23" xfId="0" applyFont="1" applyFill="1" applyBorder="1" applyAlignment="1">
      <alignment vertical="center"/>
    </xf>
    <xf numFmtId="0" fontId="6" fillId="7" borderId="2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67" fillId="34" borderId="19" xfId="0" applyFont="1" applyFill="1" applyBorder="1" applyAlignment="1">
      <alignment horizontal="center" vertical="center"/>
    </xf>
    <xf numFmtId="0" fontId="67" fillId="34" borderId="21" xfId="0" applyFont="1" applyFill="1" applyBorder="1" applyAlignment="1">
      <alignment horizontal="center" vertical="center"/>
    </xf>
    <xf numFmtId="0" fontId="67" fillId="34" borderId="20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67" fillId="34" borderId="19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/>
    </xf>
    <xf numFmtId="0" fontId="6" fillId="0" borderId="19" xfId="41" applyFont="1" applyFill="1" applyBorder="1" applyAlignment="1">
      <alignment horizontal="center" vertical="center"/>
      <protection/>
    </xf>
    <xf numFmtId="0" fontId="19" fillId="6" borderId="30" xfId="38" applyFont="1" applyFill="1" applyBorder="1" applyAlignment="1">
      <alignment horizontal="center" vertical="center"/>
      <protection/>
    </xf>
    <xf numFmtId="186" fontId="7" fillId="0" borderId="0" xfId="0" applyNumberFormat="1" applyFont="1" applyFill="1" applyBorder="1" applyAlignment="1">
      <alignment horizontal="center" vertical="center"/>
    </xf>
    <xf numFmtId="0" fontId="19" fillId="6" borderId="31" xfId="38" applyFont="1" applyFill="1" applyBorder="1" applyAlignment="1">
      <alignment horizontal="center" vertical="center"/>
      <protection/>
    </xf>
    <xf numFmtId="0" fontId="68" fillId="6" borderId="32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68" fillId="6" borderId="33" xfId="0" applyFont="1" applyFill="1" applyBorder="1" applyAlignment="1">
      <alignment horizontal="center" vertical="center"/>
    </xf>
    <xf numFmtId="0" fontId="7" fillId="6" borderId="34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20" fillId="6" borderId="31" xfId="38" applyFont="1" applyFill="1" applyBorder="1" applyAlignment="1">
      <alignment horizontal="center" vertical="center"/>
      <protection/>
    </xf>
    <xf numFmtId="0" fontId="21" fillId="6" borderId="31" xfId="38" applyFont="1" applyFill="1" applyBorder="1" applyAlignment="1">
      <alignment horizontal="center" vertical="center"/>
      <protection/>
    </xf>
    <xf numFmtId="0" fontId="69" fillId="6" borderId="33" xfId="38" applyFont="1" applyFill="1" applyBorder="1" applyAlignment="1">
      <alignment horizontal="center" vertical="center"/>
      <protection/>
    </xf>
    <xf numFmtId="0" fontId="20" fillId="6" borderId="36" xfId="38" applyFont="1" applyFill="1" applyBorder="1" applyAlignment="1">
      <alignment horizontal="center" vertical="center"/>
      <protection/>
    </xf>
    <xf numFmtId="0" fontId="68" fillId="6" borderId="37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68" fillId="6" borderId="39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/>
    </xf>
    <xf numFmtId="0" fontId="11" fillId="6" borderId="38" xfId="0" applyFont="1" applyFill="1" applyBorder="1" applyAlignment="1">
      <alignment horizontal="center" vertical="center"/>
    </xf>
    <xf numFmtId="0" fontId="68" fillId="0" borderId="38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9" fillId="34" borderId="42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188" fontId="7" fillId="0" borderId="0" xfId="0" applyNumberFormat="1" applyFont="1" applyFill="1" applyAlignment="1">
      <alignment horizontal="center" vertical="center"/>
    </xf>
    <xf numFmtId="176" fontId="11" fillId="0" borderId="42" xfId="0" applyNumberFormat="1" applyFont="1" applyFill="1" applyBorder="1" applyAlignment="1">
      <alignment vertical="center"/>
    </xf>
    <xf numFmtId="176" fontId="7" fillId="0" borderId="44" xfId="0" applyNumberFormat="1" applyFont="1" applyFill="1" applyBorder="1" applyAlignment="1">
      <alignment vertical="center"/>
    </xf>
    <xf numFmtId="177" fontId="11" fillId="0" borderId="42" xfId="0" applyNumberFormat="1" applyFont="1" applyFill="1" applyBorder="1" applyAlignment="1">
      <alignment vertical="center"/>
    </xf>
    <xf numFmtId="177" fontId="7" fillId="0" borderId="44" xfId="0" applyNumberFormat="1" applyFont="1" applyFill="1" applyBorder="1" applyAlignment="1">
      <alignment vertical="center"/>
    </xf>
    <xf numFmtId="178" fontId="11" fillId="0" borderId="42" xfId="0" applyNumberFormat="1" applyFont="1" applyFill="1" applyBorder="1" applyAlignment="1">
      <alignment vertical="center"/>
    </xf>
    <xf numFmtId="178" fontId="7" fillId="0" borderId="44" xfId="0" applyNumberFormat="1" applyFont="1" applyFill="1" applyBorder="1" applyAlignment="1">
      <alignment vertical="center"/>
    </xf>
    <xf numFmtId="179" fontId="11" fillId="0" borderId="42" xfId="0" applyNumberFormat="1" applyFont="1" applyFill="1" applyBorder="1" applyAlignment="1">
      <alignment vertical="center"/>
    </xf>
    <xf numFmtId="179" fontId="7" fillId="0" borderId="42" xfId="0" applyNumberFormat="1" applyFont="1" applyFill="1" applyBorder="1" applyAlignment="1">
      <alignment vertical="center"/>
    </xf>
    <xf numFmtId="180" fontId="11" fillId="0" borderId="45" xfId="0" applyNumberFormat="1" applyFont="1" applyFill="1" applyBorder="1" applyAlignment="1">
      <alignment vertical="center"/>
    </xf>
    <xf numFmtId="180" fontId="7" fillId="0" borderId="23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vertical="center"/>
    </xf>
    <xf numFmtId="0" fontId="12" fillId="34" borderId="21" xfId="0" applyFont="1" applyFill="1" applyBorder="1" applyAlignment="1">
      <alignment horizontal="center" vertical="center"/>
    </xf>
    <xf numFmtId="0" fontId="6" fillId="34" borderId="21" xfId="45" applyFont="1" applyFill="1" applyBorder="1" applyAlignment="1">
      <alignment horizontal="center" vertical="center"/>
      <protection/>
    </xf>
    <xf numFmtId="0" fontId="6" fillId="34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7" fillId="0" borderId="24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65" fillId="34" borderId="21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66" fillId="34" borderId="19" xfId="0" applyFont="1" applyFill="1" applyBorder="1" applyAlignment="1">
      <alignment horizontal="center" vertical="center"/>
    </xf>
    <xf numFmtId="0" fontId="66" fillId="34" borderId="2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66" fillId="34" borderId="19" xfId="0" applyFont="1" applyFill="1" applyBorder="1" applyAlignment="1">
      <alignment horizontal="center" vertical="center" shrinkToFit="1"/>
    </xf>
    <xf numFmtId="0" fontId="66" fillId="34" borderId="20" xfId="0" applyFont="1" applyFill="1" applyBorder="1" applyAlignment="1">
      <alignment horizontal="center" vertical="center"/>
    </xf>
    <xf numFmtId="0" fontId="67" fillId="7" borderId="21" xfId="0" applyFont="1" applyFill="1" applyBorder="1" applyAlignment="1">
      <alignment vertical="center"/>
    </xf>
    <xf numFmtId="0" fontId="67" fillId="0" borderId="21" xfId="0" applyFont="1" applyFill="1" applyBorder="1" applyAlignment="1">
      <alignment vertical="center"/>
    </xf>
    <xf numFmtId="0" fontId="6" fillId="0" borderId="48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6" fillId="34" borderId="21" xfId="46" applyFont="1" applyFill="1" applyBorder="1" applyAlignment="1">
      <alignment horizontal="center" vertical="center"/>
      <protection/>
    </xf>
    <xf numFmtId="0" fontId="12" fillId="34" borderId="21" xfId="0" applyNumberFormat="1" applyFont="1" applyFill="1" applyBorder="1" applyAlignment="1">
      <alignment horizontal="center" vertical="center"/>
    </xf>
    <xf numFmtId="0" fontId="6" fillId="0" borderId="46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6" fillId="34" borderId="28" xfId="46" applyFont="1" applyFill="1" applyBorder="1" applyAlignment="1">
      <alignment horizontal="center" vertical="center"/>
      <protection/>
    </xf>
    <xf numFmtId="0" fontId="9" fillId="34" borderId="28" xfId="0" applyFont="1" applyFill="1" applyBorder="1" applyAlignment="1">
      <alignment horizontal="center" vertical="center"/>
    </xf>
    <xf numFmtId="0" fontId="9" fillId="34" borderId="43" xfId="0" applyFont="1" applyFill="1" applyBorder="1" applyAlignment="1">
      <alignment horizontal="center" vertical="center"/>
    </xf>
    <xf numFmtId="0" fontId="12" fillId="34" borderId="28" xfId="0" applyFont="1" applyFill="1" applyBorder="1" applyAlignment="1">
      <alignment horizontal="center" vertical="center"/>
    </xf>
    <xf numFmtId="0" fontId="66" fillId="34" borderId="28" xfId="0" applyFont="1" applyFill="1" applyBorder="1" applyAlignment="1">
      <alignment horizontal="center" vertical="center"/>
    </xf>
    <xf numFmtId="0" fontId="66" fillId="34" borderId="43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7" fillId="0" borderId="28" xfId="0" applyFont="1" applyFill="1" applyBorder="1" applyAlignment="1">
      <alignment horizontal="center" vertical="center"/>
    </xf>
    <xf numFmtId="0" fontId="66" fillId="0" borderId="19" xfId="0" applyFont="1" applyFill="1" applyBorder="1" applyAlignment="1">
      <alignment horizontal="center" vertical="center" shrinkToFit="1"/>
    </xf>
    <xf numFmtId="0" fontId="9" fillId="0" borderId="42" xfId="0" applyFont="1" applyFill="1" applyBorder="1" applyAlignment="1">
      <alignment horizontal="center" vertical="center"/>
    </xf>
    <xf numFmtId="0" fontId="14" fillId="0" borderId="19" xfId="39" applyFont="1" applyFill="1" applyBorder="1" applyAlignment="1">
      <alignment horizontal="center" vertical="center"/>
      <protection/>
    </xf>
    <xf numFmtId="0" fontId="65" fillId="0" borderId="21" xfId="0" applyFont="1" applyFill="1" applyBorder="1" applyAlignment="1">
      <alignment horizontal="center" vertical="center"/>
    </xf>
    <xf numFmtId="0" fontId="9" fillId="0" borderId="19" xfId="40" applyFont="1" applyFill="1" applyBorder="1" applyAlignment="1">
      <alignment horizontal="center" vertical="center"/>
      <protection/>
    </xf>
    <xf numFmtId="0" fontId="6" fillId="0" borderId="21" xfId="46" applyFont="1" applyFill="1" applyBorder="1" applyAlignment="1">
      <alignment horizontal="center" vertical="center"/>
      <protection/>
    </xf>
    <xf numFmtId="0" fontId="9" fillId="0" borderId="23" xfId="0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center"/>
    </xf>
    <xf numFmtId="0" fontId="6" fillId="0" borderId="45" xfId="46" applyFont="1" applyFill="1" applyBorder="1" applyAlignment="1">
      <alignment horizontal="center" vertical="center"/>
      <protection/>
    </xf>
    <xf numFmtId="0" fontId="9" fillId="0" borderId="51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19" fillId="6" borderId="55" xfId="38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19" fillId="6" borderId="56" xfId="38" applyFont="1" applyFill="1" applyBorder="1" applyAlignment="1">
      <alignment horizontal="center" vertical="center"/>
      <protection/>
    </xf>
    <xf numFmtId="0" fontId="20" fillId="6" borderId="56" xfId="38" applyFont="1" applyFill="1" applyBorder="1" applyAlignment="1">
      <alignment horizontal="center" vertical="center"/>
      <protection/>
    </xf>
    <xf numFmtId="0" fontId="21" fillId="6" borderId="56" xfId="38" applyFont="1" applyFill="1" applyBorder="1" applyAlignment="1">
      <alignment horizontal="center" vertical="center"/>
      <protection/>
    </xf>
    <xf numFmtId="186" fontId="7" fillId="0" borderId="38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20" fillId="6" borderId="57" xfId="38" applyFont="1" applyFill="1" applyBorder="1" applyAlignment="1">
      <alignment horizontal="center" vertical="center"/>
      <protection/>
    </xf>
    <xf numFmtId="0" fontId="6" fillId="0" borderId="19" xfId="45" applyFont="1" applyFill="1" applyBorder="1" applyAlignment="1">
      <alignment horizontal="center" vertical="center"/>
      <protection/>
    </xf>
    <xf numFmtId="0" fontId="64" fillId="0" borderId="19" xfId="0" applyFont="1" applyFill="1" applyBorder="1" applyAlignment="1">
      <alignment horizontal="center" vertical="center" shrinkToFit="1"/>
    </xf>
    <xf numFmtId="0" fontId="18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64" fillId="0" borderId="42" xfId="0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horizontal="center" vertical="center"/>
    </xf>
    <xf numFmtId="0" fontId="64" fillId="0" borderId="21" xfId="46" applyFont="1" applyFill="1" applyBorder="1" applyAlignment="1">
      <alignment horizontal="center" vertical="center"/>
      <protection/>
    </xf>
    <xf numFmtId="0" fontId="64" fillId="0" borderId="19" xfId="40" applyFont="1" applyFill="1" applyBorder="1" applyAlignment="1">
      <alignment horizontal="center" vertical="center"/>
      <protection/>
    </xf>
    <xf numFmtId="0" fontId="64" fillId="0" borderId="21" xfId="0" applyNumberFormat="1" applyFont="1" applyFill="1" applyBorder="1" applyAlignment="1">
      <alignment horizontal="center" vertical="center"/>
    </xf>
    <xf numFmtId="0" fontId="6" fillId="0" borderId="28" xfId="46" applyFont="1" applyFill="1" applyBorder="1" applyAlignment="1">
      <alignment horizontal="center" vertical="center"/>
      <protection/>
    </xf>
    <xf numFmtId="0" fontId="23" fillId="0" borderId="2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180" fontId="11" fillId="0" borderId="21" xfId="0" applyNumberFormat="1" applyFont="1" applyFill="1" applyBorder="1" applyAlignment="1">
      <alignment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64" fillId="0" borderId="60" xfId="46" applyFont="1" applyFill="1" applyBorder="1" applyAlignment="1">
      <alignment horizontal="center" vertical="center"/>
      <protection/>
    </xf>
    <xf numFmtId="0" fontId="64" fillId="0" borderId="60" xfId="0" applyFont="1" applyFill="1" applyBorder="1" applyAlignment="1">
      <alignment horizontal="center" vertical="center"/>
    </xf>
    <xf numFmtId="0" fontId="64" fillId="0" borderId="61" xfId="0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12" xfId="42" applyFont="1" applyFill="1" applyBorder="1" applyAlignment="1">
      <alignment vertical="center" wrapText="1"/>
      <protection/>
    </xf>
    <xf numFmtId="0" fontId="12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/>
    </xf>
    <xf numFmtId="180" fontId="7" fillId="0" borderId="20" xfId="0" applyNumberFormat="1" applyFont="1" applyFill="1" applyBorder="1" applyAlignment="1">
      <alignment vertical="center"/>
    </xf>
    <xf numFmtId="0" fontId="7" fillId="0" borderId="5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12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19" fillId="34" borderId="21" xfId="40" applyFont="1" applyFill="1" applyBorder="1" applyAlignment="1">
      <alignment horizontal="center" vertical="center"/>
      <protection/>
    </xf>
    <xf numFmtId="0" fontId="6" fillId="34" borderId="21" xfId="40" applyFont="1" applyFill="1" applyBorder="1" applyAlignment="1">
      <alignment horizontal="center" vertical="center"/>
      <protection/>
    </xf>
    <xf numFmtId="0" fontId="6" fillId="34" borderId="24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1" xfId="39" applyFont="1" applyFill="1" applyBorder="1" applyAlignment="1">
      <alignment horizontal="center" vertical="center"/>
      <protection/>
    </xf>
    <xf numFmtId="0" fontId="19" fillId="0" borderId="19" xfId="40" applyFont="1" applyFill="1" applyBorder="1" applyAlignment="1">
      <alignment horizontal="center" vertical="center"/>
      <protection/>
    </xf>
    <xf numFmtId="0" fontId="6" fillId="34" borderId="25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6" fillId="34" borderId="60" xfId="0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0" fontId="67" fillId="34" borderId="21" xfId="39" applyFont="1" applyFill="1" applyBorder="1" applyAlignment="1">
      <alignment horizontal="center" vertical="center"/>
      <protection/>
    </xf>
    <xf numFmtId="0" fontId="70" fillId="0" borderId="21" xfId="40" applyFont="1" applyFill="1" applyBorder="1" applyAlignment="1">
      <alignment horizontal="center" vertical="center"/>
      <protection/>
    </xf>
    <xf numFmtId="0" fontId="67" fillId="0" borderId="21" xfId="40" applyFont="1" applyFill="1" applyBorder="1" applyAlignment="1">
      <alignment horizontal="center" vertical="center"/>
      <protection/>
    </xf>
    <xf numFmtId="0" fontId="67" fillId="34" borderId="19" xfId="40" applyFont="1" applyFill="1" applyBorder="1" applyAlignment="1">
      <alignment horizontal="center" vertical="center"/>
      <protection/>
    </xf>
    <xf numFmtId="0" fontId="67" fillId="0" borderId="21" xfId="0" applyFont="1" applyBorder="1" applyAlignment="1">
      <alignment horizontal="center" vertical="center"/>
    </xf>
    <xf numFmtId="0" fontId="67" fillId="0" borderId="19" xfId="0" applyFont="1" applyFill="1" applyBorder="1" applyAlignment="1">
      <alignment horizontal="center" vertical="center" shrinkToFit="1"/>
    </xf>
    <xf numFmtId="0" fontId="67" fillId="0" borderId="23" xfId="0" applyFont="1" applyFill="1" applyBorder="1" applyAlignment="1">
      <alignment horizontal="center" vertical="center"/>
    </xf>
    <xf numFmtId="0" fontId="67" fillId="7" borderId="23" xfId="0" applyFont="1" applyFill="1" applyBorder="1" applyAlignment="1">
      <alignment vertical="center"/>
    </xf>
    <xf numFmtId="0" fontId="67" fillId="0" borderId="19" xfId="40" applyFont="1" applyFill="1" applyBorder="1" applyAlignment="1">
      <alignment horizontal="center" vertical="center"/>
      <protection/>
    </xf>
    <xf numFmtId="0" fontId="67" fillId="0" borderId="19" xfId="41" applyFont="1" applyFill="1" applyBorder="1" applyAlignment="1">
      <alignment horizontal="center" vertical="center"/>
      <protection/>
    </xf>
    <xf numFmtId="0" fontId="67" fillId="0" borderId="21" xfId="39" applyFont="1" applyFill="1" applyBorder="1" applyAlignment="1">
      <alignment horizontal="center" vertical="center"/>
      <protection/>
    </xf>
    <xf numFmtId="0" fontId="67" fillId="0" borderId="59" xfId="0" applyFont="1" applyFill="1" applyBorder="1" applyAlignment="1">
      <alignment horizontal="center" vertical="center"/>
    </xf>
    <xf numFmtId="0" fontId="67" fillId="34" borderId="60" xfId="0" applyFont="1" applyFill="1" applyBorder="1" applyAlignment="1">
      <alignment horizontal="center" vertical="center"/>
    </xf>
    <xf numFmtId="0" fontId="67" fillId="34" borderId="61" xfId="0" applyFont="1" applyFill="1" applyBorder="1" applyAlignment="1">
      <alignment horizontal="center" vertical="center"/>
    </xf>
    <xf numFmtId="0" fontId="67" fillId="0" borderId="60" xfId="0" applyFont="1" applyFill="1" applyBorder="1" applyAlignment="1">
      <alignment horizontal="center" vertical="center"/>
    </xf>
    <xf numFmtId="0" fontId="67" fillId="34" borderId="59" xfId="0" applyFont="1" applyFill="1" applyBorder="1" applyAlignment="1">
      <alignment horizontal="center" vertical="center"/>
    </xf>
    <xf numFmtId="0" fontId="71" fillId="6" borderId="30" xfId="38" applyFont="1" applyFill="1" applyBorder="1" applyAlignment="1">
      <alignment horizontal="center" vertical="center"/>
      <protection/>
    </xf>
    <xf numFmtId="0" fontId="71" fillId="6" borderId="31" xfId="38" applyFont="1" applyFill="1" applyBorder="1" applyAlignment="1">
      <alignment horizontal="center" vertical="center"/>
      <protection/>
    </xf>
    <xf numFmtId="0" fontId="72" fillId="6" borderId="32" xfId="0" applyFont="1" applyFill="1" applyBorder="1" applyAlignment="1">
      <alignment horizontal="center" vertical="center"/>
    </xf>
    <xf numFmtId="0" fontId="72" fillId="6" borderId="0" xfId="0" applyFont="1" applyFill="1" applyBorder="1" applyAlignment="1">
      <alignment horizontal="center" vertical="center"/>
    </xf>
    <xf numFmtId="0" fontId="72" fillId="6" borderId="33" xfId="0" applyFont="1" applyFill="1" applyBorder="1" applyAlignment="1">
      <alignment horizontal="center" vertical="center"/>
    </xf>
    <xf numFmtId="0" fontId="72" fillId="6" borderId="34" xfId="0" applyFont="1" applyFill="1" applyBorder="1" applyAlignment="1">
      <alignment horizontal="center" vertical="center"/>
    </xf>
    <xf numFmtId="0" fontId="73" fillId="6" borderId="31" xfId="38" applyFont="1" applyFill="1" applyBorder="1" applyAlignment="1">
      <alignment horizontal="center" vertical="center"/>
      <protection/>
    </xf>
    <xf numFmtId="0" fontId="71" fillId="6" borderId="33" xfId="38" applyFont="1" applyFill="1" applyBorder="1" applyAlignment="1">
      <alignment horizontal="center" vertical="center"/>
      <protection/>
    </xf>
    <xf numFmtId="0" fontId="71" fillId="6" borderId="36" xfId="38" applyFont="1" applyFill="1" applyBorder="1" applyAlignment="1">
      <alignment horizontal="center" vertical="center"/>
      <protection/>
    </xf>
    <xf numFmtId="0" fontId="72" fillId="6" borderId="37" xfId="0" applyFont="1" applyFill="1" applyBorder="1" applyAlignment="1">
      <alignment horizontal="center" vertical="center"/>
    </xf>
    <xf numFmtId="0" fontId="72" fillId="6" borderId="38" xfId="0" applyFont="1" applyFill="1" applyBorder="1" applyAlignment="1">
      <alignment horizontal="center" vertical="center"/>
    </xf>
    <xf numFmtId="0" fontId="72" fillId="6" borderId="39" xfId="0" applyFont="1" applyFill="1" applyBorder="1" applyAlignment="1">
      <alignment horizontal="center" vertical="center"/>
    </xf>
    <xf numFmtId="0" fontId="72" fillId="6" borderId="40" xfId="0" applyFont="1" applyFill="1" applyBorder="1" applyAlignment="1">
      <alignment horizontal="center" vertical="center"/>
    </xf>
    <xf numFmtId="0" fontId="6" fillId="34" borderId="61" xfId="0" applyFont="1" applyFill="1" applyBorder="1" applyAlignment="1">
      <alignment horizontal="center" vertical="center"/>
    </xf>
    <xf numFmtId="0" fontId="14" fillId="6" borderId="31" xfId="38" applyFont="1" applyFill="1" applyBorder="1" applyAlignment="1">
      <alignment horizontal="center" vertical="center"/>
      <protection/>
    </xf>
    <xf numFmtId="0" fontId="19" fillId="6" borderId="36" xfId="38" applyFont="1" applyFill="1" applyBorder="1" applyAlignment="1">
      <alignment horizontal="center" vertical="center"/>
      <protection/>
    </xf>
    <xf numFmtId="182" fontId="6" fillId="0" borderId="0" xfId="0" applyNumberFormat="1" applyFont="1" applyFill="1" applyAlignment="1">
      <alignment horizontal="left" vertical="center"/>
    </xf>
    <xf numFmtId="0" fontId="67" fillId="0" borderId="66" xfId="0" applyFont="1" applyFill="1" applyBorder="1" applyAlignment="1">
      <alignment horizontal="center" vertical="center" wrapText="1"/>
    </xf>
    <xf numFmtId="0" fontId="67" fillId="0" borderId="67" xfId="0" applyFont="1" applyFill="1" applyBorder="1" applyAlignment="1">
      <alignment horizontal="center" vertical="center" wrapText="1"/>
    </xf>
    <xf numFmtId="0" fontId="67" fillId="34" borderId="66" xfId="0" applyFont="1" applyFill="1" applyBorder="1" applyAlignment="1">
      <alignment horizontal="center" vertical="center" wrapText="1"/>
    </xf>
    <xf numFmtId="0" fontId="67" fillId="34" borderId="67" xfId="0" applyFont="1" applyFill="1" applyBorder="1" applyAlignment="1">
      <alignment horizontal="center" vertical="center" wrapText="1"/>
    </xf>
    <xf numFmtId="0" fontId="67" fillId="7" borderId="12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72" fillId="6" borderId="57" xfId="0" applyFont="1" applyFill="1" applyBorder="1" applyAlignment="1">
      <alignment horizontal="center" vertical="center"/>
    </xf>
    <xf numFmtId="0" fontId="72" fillId="6" borderId="6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6" borderId="56" xfId="0" applyFont="1" applyFill="1" applyBorder="1" applyAlignment="1">
      <alignment horizontal="center" vertical="center"/>
    </xf>
    <xf numFmtId="0" fontId="7" fillId="6" borderId="69" xfId="0" applyFont="1" applyFill="1" applyBorder="1" applyAlignment="1">
      <alignment horizontal="center" vertical="center"/>
    </xf>
    <xf numFmtId="0" fontId="72" fillId="6" borderId="56" xfId="0" applyFont="1" applyFill="1" applyBorder="1" applyAlignment="1">
      <alignment horizontal="center" vertical="center"/>
    </xf>
    <xf numFmtId="0" fontId="72" fillId="6" borderId="69" xfId="0" applyFont="1" applyFill="1" applyBorder="1" applyAlignment="1">
      <alignment horizontal="center" vertical="center"/>
    </xf>
    <xf numFmtId="0" fontId="74" fillId="6" borderId="70" xfId="0" applyFont="1" applyFill="1" applyBorder="1" applyAlignment="1">
      <alignment horizontal="center" vertical="center" wrapText="1"/>
    </xf>
    <xf numFmtId="0" fontId="74" fillId="6" borderId="71" xfId="0" applyFont="1" applyFill="1" applyBorder="1" applyAlignment="1">
      <alignment horizontal="center" vertical="center" wrapText="1"/>
    </xf>
    <xf numFmtId="0" fontId="74" fillId="6" borderId="72" xfId="0" applyFont="1" applyFill="1" applyBorder="1" applyAlignment="1">
      <alignment horizontal="center" vertical="center" wrapText="1"/>
    </xf>
    <xf numFmtId="0" fontId="7" fillId="6" borderId="55" xfId="0" applyFont="1" applyFill="1" applyBorder="1" applyAlignment="1">
      <alignment horizontal="center" vertical="center"/>
    </xf>
    <xf numFmtId="0" fontId="7" fillId="6" borderId="73" xfId="0" applyFont="1" applyFill="1" applyBorder="1" applyAlignment="1">
      <alignment horizontal="center" vertical="center"/>
    </xf>
    <xf numFmtId="0" fontId="11" fillId="6" borderId="74" xfId="0" applyFont="1" applyFill="1" applyBorder="1" applyAlignment="1">
      <alignment horizontal="center" vertical="center"/>
    </xf>
    <xf numFmtId="0" fontId="11" fillId="6" borderId="75" xfId="0" applyFont="1" applyFill="1" applyBorder="1" applyAlignment="1">
      <alignment horizontal="center" vertical="center"/>
    </xf>
    <xf numFmtId="0" fontId="6" fillId="6" borderId="76" xfId="0" applyFont="1" applyFill="1" applyBorder="1" applyAlignment="1">
      <alignment horizontal="center" vertical="center" wrapText="1"/>
    </xf>
    <xf numFmtId="0" fontId="6" fillId="6" borderId="77" xfId="0" applyFont="1" applyFill="1" applyBorder="1" applyAlignment="1">
      <alignment horizontal="center" vertical="center" wrapText="1"/>
    </xf>
    <xf numFmtId="0" fontId="6" fillId="6" borderId="78" xfId="0" applyFont="1" applyFill="1" applyBorder="1" applyAlignment="1">
      <alignment horizontal="center" vertical="center" wrapText="1"/>
    </xf>
    <xf numFmtId="0" fontId="7" fillId="6" borderId="57" xfId="0" applyFont="1" applyFill="1" applyBorder="1" applyAlignment="1">
      <alignment horizontal="center" vertical="center"/>
    </xf>
    <xf numFmtId="0" fontId="7" fillId="6" borderId="68" xfId="0" applyFont="1" applyFill="1" applyBorder="1" applyAlignment="1">
      <alignment horizontal="center" vertical="center"/>
    </xf>
    <xf numFmtId="0" fontId="67" fillId="0" borderId="33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7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textRotation="255"/>
    </xf>
    <xf numFmtId="0" fontId="11" fillId="0" borderId="80" xfId="0" applyFont="1" applyFill="1" applyBorder="1" applyAlignment="1">
      <alignment horizontal="center" vertical="center"/>
    </xf>
    <xf numFmtId="0" fontId="11" fillId="0" borderId="81" xfId="0" applyFont="1" applyFill="1" applyBorder="1" applyAlignment="1">
      <alignment horizontal="center" vertical="center"/>
    </xf>
    <xf numFmtId="0" fontId="72" fillId="6" borderId="55" xfId="0" applyFont="1" applyFill="1" applyBorder="1" applyAlignment="1">
      <alignment horizontal="center" vertical="center"/>
    </xf>
    <xf numFmtId="0" fontId="72" fillId="6" borderId="73" xfId="0" applyFont="1" applyFill="1" applyBorder="1" applyAlignment="1">
      <alignment horizontal="center" vertical="center"/>
    </xf>
    <xf numFmtId="177" fontId="7" fillId="0" borderId="25" xfId="0" applyNumberFormat="1" applyFont="1" applyFill="1" applyBorder="1" applyAlignment="1">
      <alignment horizontal="center" vertical="center"/>
    </xf>
    <xf numFmtId="178" fontId="7" fillId="0" borderId="25" xfId="0" applyNumberFormat="1" applyFont="1" applyFill="1" applyBorder="1" applyAlignment="1">
      <alignment horizontal="center" vertical="center"/>
    </xf>
    <xf numFmtId="179" fontId="7" fillId="0" borderId="25" xfId="0" applyNumberFormat="1" applyFont="1" applyFill="1" applyBorder="1" applyAlignment="1">
      <alignment horizontal="center" vertical="center"/>
    </xf>
    <xf numFmtId="0" fontId="72" fillId="6" borderId="74" xfId="0" applyFont="1" applyFill="1" applyBorder="1" applyAlignment="1">
      <alignment horizontal="center" vertical="center"/>
    </xf>
    <xf numFmtId="0" fontId="74" fillId="6" borderId="82" xfId="0" applyFont="1" applyFill="1" applyBorder="1" applyAlignment="1">
      <alignment horizontal="center" vertical="center" wrapText="1"/>
    </xf>
    <xf numFmtId="0" fontId="74" fillId="6" borderId="83" xfId="0" applyFont="1" applyFill="1" applyBorder="1" applyAlignment="1">
      <alignment horizontal="center" vertical="center" wrapText="1"/>
    </xf>
    <xf numFmtId="0" fontId="74" fillId="6" borderId="84" xfId="0" applyFont="1" applyFill="1" applyBorder="1" applyAlignment="1">
      <alignment horizontal="center" vertical="center" wrapText="1"/>
    </xf>
    <xf numFmtId="0" fontId="74" fillId="6" borderId="76" xfId="0" applyFont="1" applyFill="1" applyBorder="1" applyAlignment="1">
      <alignment horizontal="center" vertical="center" wrapText="1"/>
    </xf>
    <xf numFmtId="0" fontId="74" fillId="6" borderId="77" xfId="0" applyFont="1" applyFill="1" applyBorder="1" applyAlignment="1">
      <alignment horizontal="center" vertical="center" wrapText="1"/>
    </xf>
    <xf numFmtId="0" fontId="74" fillId="6" borderId="7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7" borderId="52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6" fillId="7" borderId="58" xfId="0" applyFont="1" applyFill="1" applyBorder="1" applyAlignment="1">
      <alignment horizontal="center" vertical="center" wrapText="1"/>
    </xf>
    <xf numFmtId="0" fontId="67" fillId="0" borderId="66" xfId="42" applyFont="1" applyFill="1" applyBorder="1" applyAlignment="1">
      <alignment horizontal="center" vertical="center" wrapText="1"/>
      <protection/>
    </xf>
    <xf numFmtId="0" fontId="67" fillId="0" borderId="67" xfId="42" applyFont="1" applyFill="1" applyBorder="1" applyAlignment="1">
      <alignment horizontal="center" vertical="center" wrapText="1"/>
      <protection/>
    </xf>
    <xf numFmtId="0" fontId="6" fillId="7" borderId="8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textRotation="255"/>
    </xf>
    <xf numFmtId="176" fontId="7" fillId="0" borderId="25" xfId="0" applyNumberFormat="1" applyFont="1" applyFill="1" applyBorder="1" applyAlignment="1">
      <alignment horizontal="center" vertical="center"/>
    </xf>
    <xf numFmtId="180" fontId="7" fillId="0" borderId="25" xfId="0" applyNumberFormat="1" applyFont="1" applyFill="1" applyBorder="1" applyAlignment="1">
      <alignment horizontal="center" vertical="center"/>
    </xf>
    <xf numFmtId="180" fontId="7" fillId="0" borderId="58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 wrapText="1"/>
    </xf>
    <xf numFmtId="0" fontId="6" fillId="0" borderId="87" xfId="42" applyFont="1" applyFill="1" applyBorder="1" applyAlignment="1">
      <alignment horizontal="center" vertical="center" wrapText="1"/>
      <protection/>
    </xf>
    <xf numFmtId="0" fontId="6" fillId="0" borderId="88" xfId="42" applyFont="1" applyFill="1" applyBorder="1" applyAlignment="1">
      <alignment horizontal="center" vertical="center" wrapText="1"/>
      <protection/>
    </xf>
    <xf numFmtId="0" fontId="67" fillId="0" borderId="87" xfId="42" applyFont="1" applyFill="1" applyBorder="1" applyAlignment="1">
      <alignment horizontal="center" vertical="center" wrapText="1"/>
      <protection/>
    </xf>
    <xf numFmtId="0" fontId="67" fillId="0" borderId="88" xfId="42" applyFont="1" applyFill="1" applyBorder="1" applyAlignment="1">
      <alignment horizontal="center" vertical="center" wrapText="1"/>
      <protection/>
    </xf>
    <xf numFmtId="0" fontId="67" fillId="0" borderId="89" xfId="42" applyFont="1" applyFill="1" applyBorder="1" applyAlignment="1">
      <alignment horizontal="center" vertical="center" wrapText="1"/>
      <protection/>
    </xf>
    <xf numFmtId="0" fontId="72" fillId="6" borderId="75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 wrapText="1"/>
    </xf>
    <xf numFmtId="0" fontId="72" fillId="6" borderId="9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right" vertical="center"/>
    </xf>
    <xf numFmtId="0" fontId="8" fillId="0" borderId="22" xfId="0" applyFont="1" applyBorder="1" applyAlignment="1">
      <alignment horizontal="left" vertical="center"/>
    </xf>
    <xf numFmtId="0" fontId="67" fillId="0" borderId="90" xfId="0" applyFont="1" applyFill="1" applyBorder="1" applyAlignment="1">
      <alignment horizontal="center" vertical="center" wrapText="1"/>
    </xf>
    <xf numFmtId="0" fontId="7" fillId="6" borderId="92" xfId="0" applyFont="1" applyFill="1" applyBorder="1" applyAlignment="1">
      <alignment horizontal="center" vertical="center"/>
    </xf>
    <xf numFmtId="0" fontId="6" fillId="6" borderId="74" xfId="0" applyFont="1" applyFill="1" applyBorder="1" applyAlignment="1">
      <alignment horizontal="center" vertical="center" wrapText="1"/>
    </xf>
    <xf numFmtId="0" fontId="6" fillId="6" borderId="93" xfId="0" applyFont="1" applyFill="1" applyBorder="1" applyAlignment="1">
      <alignment horizontal="center" vertical="center" wrapText="1"/>
    </xf>
    <xf numFmtId="0" fontId="6" fillId="6" borderId="94" xfId="0" applyFont="1" applyFill="1" applyBorder="1" applyAlignment="1">
      <alignment horizontal="center" vertical="center" wrapText="1"/>
    </xf>
    <xf numFmtId="0" fontId="6" fillId="6" borderId="82" xfId="0" applyFont="1" applyFill="1" applyBorder="1" applyAlignment="1">
      <alignment horizontal="center" vertical="center" wrapText="1"/>
    </xf>
    <xf numFmtId="0" fontId="6" fillId="6" borderId="83" xfId="0" applyFont="1" applyFill="1" applyBorder="1" applyAlignment="1">
      <alignment horizontal="center" vertical="center" wrapText="1"/>
    </xf>
    <xf numFmtId="0" fontId="6" fillId="6" borderId="84" xfId="0" applyFont="1" applyFill="1" applyBorder="1" applyAlignment="1">
      <alignment horizontal="center" vertical="center" wrapText="1"/>
    </xf>
    <xf numFmtId="0" fontId="7" fillId="6" borderId="95" xfId="0" applyFont="1" applyFill="1" applyBorder="1" applyAlignment="1">
      <alignment horizontal="center" vertical="center"/>
    </xf>
    <xf numFmtId="0" fontId="6" fillId="6" borderId="70" xfId="0" applyFont="1" applyFill="1" applyBorder="1" applyAlignment="1">
      <alignment horizontal="center" vertical="center" wrapText="1"/>
    </xf>
    <xf numFmtId="0" fontId="6" fillId="6" borderId="71" xfId="0" applyFont="1" applyFill="1" applyBorder="1" applyAlignment="1">
      <alignment horizontal="center" vertical="center" wrapText="1"/>
    </xf>
    <xf numFmtId="0" fontId="6" fillId="6" borderId="72" xfId="0" applyFont="1" applyFill="1" applyBorder="1" applyAlignment="1">
      <alignment horizontal="center" vertical="center" wrapText="1"/>
    </xf>
    <xf numFmtId="0" fontId="11" fillId="6" borderId="91" xfId="0" applyFont="1" applyFill="1" applyBorder="1" applyAlignment="1">
      <alignment horizontal="center" vertical="center"/>
    </xf>
    <xf numFmtId="0" fontId="6" fillId="34" borderId="66" xfId="0" applyFont="1" applyFill="1" applyBorder="1" applyAlignment="1">
      <alignment horizontal="center" vertical="center" wrapText="1"/>
    </xf>
    <xf numFmtId="0" fontId="6" fillId="34" borderId="67" xfId="0" applyFont="1" applyFill="1" applyBorder="1" applyAlignment="1">
      <alignment horizontal="center" vertical="center" wrapText="1"/>
    </xf>
    <xf numFmtId="0" fontId="7" fillId="0" borderId="96" xfId="0" applyFont="1" applyFill="1" applyBorder="1" applyAlignment="1">
      <alignment horizontal="center" vertical="center" textRotation="255"/>
    </xf>
    <xf numFmtId="179" fontId="7" fillId="0" borderId="96" xfId="0" applyNumberFormat="1" applyFont="1" applyFill="1" applyBorder="1" applyAlignment="1">
      <alignment horizontal="center" vertical="center"/>
    </xf>
    <xf numFmtId="177" fontId="7" fillId="0" borderId="96" xfId="0" applyNumberFormat="1" applyFont="1" applyFill="1" applyBorder="1" applyAlignment="1">
      <alignment horizontal="center" vertical="center"/>
    </xf>
    <xf numFmtId="0" fontId="6" fillId="7" borderId="97" xfId="0" applyFont="1" applyFill="1" applyBorder="1" applyAlignment="1">
      <alignment horizontal="center" vertical="center" wrapText="1"/>
    </xf>
    <xf numFmtId="0" fontId="7" fillId="0" borderId="98" xfId="0" applyFont="1" applyFill="1" applyBorder="1" applyAlignment="1">
      <alignment horizontal="center" vertical="center" textRotation="255"/>
    </xf>
    <xf numFmtId="0" fontId="7" fillId="0" borderId="97" xfId="0" applyFont="1" applyFill="1" applyBorder="1" applyAlignment="1">
      <alignment horizontal="center" vertical="center" textRotation="255"/>
    </xf>
    <xf numFmtId="0" fontId="7" fillId="0" borderId="99" xfId="0" applyFont="1" applyFill="1" applyBorder="1" applyAlignment="1">
      <alignment horizontal="center" vertical="center" textRotation="255"/>
    </xf>
    <xf numFmtId="176" fontId="7" fillId="0" borderId="96" xfId="0" applyNumberFormat="1" applyFont="1" applyFill="1" applyBorder="1" applyAlignment="1">
      <alignment horizontal="center" vertical="center"/>
    </xf>
    <xf numFmtId="0" fontId="6" fillId="7" borderId="100" xfId="0" applyFont="1" applyFill="1" applyBorder="1" applyAlignment="1">
      <alignment horizontal="center" vertical="center" wrapText="1"/>
    </xf>
    <xf numFmtId="0" fontId="6" fillId="34" borderId="101" xfId="0" applyFont="1" applyFill="1" applyBorder="1" applyAlignment="1">
      <alignment horizontal="center" vertical="center" wrapText="1"/>
    </xf>
    <xf numFmtId="0" fontId="6" fillId="34" borderId="88" xfId="0" applyFont="1" applyFill="1" applyBorder="1" applyAlignment="1">
      <alignment horizontal="center" vertical="center" wrapText="1"/>
    </xf>
    <xf numFmtId="0" fontId="6" fillId="34" borderId="102" xfId="0" applyFont="1" applyFill="1" applyBorder="1" applyAlignment="1">
      <alignment horizontal="center" vertical="center" wrapText="1"/>
    </xf>
    <xf numFmtId="0" fontId="66" fillId="0" borderId="86" xfId="42" applyFont="1" applyFill="1" applyBorder="1" applyAlignment="1">
      <alignment horizontal="center" vertical="center" wrapText="1"/>
      <protection/>
    </xf>
    <xf numFmtId="0" fontId="66" fillId="0" borderId="12" xfId="42" applyFont="1" applyFill="1" applyBorder="1" applyAlignment="1">
      <alignment horizontal="center" vertical="center" wrapText="1"/>
      <protection/>
    </xf>
    <xf numFmtId="0" fontId="6" fillId="0" borderId="66" xfId="42" applyFont="1" applyFill="1" applyBorder="1" applyAlignment="1">
      <alignment horizontal="center" vertical="center" wrapText="1"/>
      <protection/>
    </xf>
    <xf numFmtId="0" fontId="6" fillId="0" borderId="67" xfId="42" applyFont="1" applyFill="1" applyBorder="1" applyAlignment="1">
      <alignment horizontal="center" vertical="center" wrapText="1"/>
      <protection/>
    </xf>
    <xf numFmtId="0" fontId="6" fillId="0" borderId="90" xfId="42" applyFont="1" applyFill="1" applyBorder="1" applyAlignment="1">
      <alignment horizontal="center" vertical="center" wrapText="1"/>
      <protection/>
    </xf>
    <xf numFmtId="0" fontId="6" fillId="7" borderId="0" xfId="0" applyFont="1" applyFill="1" applyBorder="1" applyAlignment="1">
      <alignment horizontal="center" vertical="center" wrapText="1"/>
    </xf>
    <xf numFmtId="0" fontId="6" fillId="7" borderId="79" xfId="0" applyFont="1" applyFill="1" applyBorder="1" applyAlignment="1">
      <alignment horizontal="center" vertical="center" wrapText="1"/>
    </xf>
    <xf numFmtId="0" fontId="6" fillId="7" borderId="99" xfId="0" applyFont="1" applyFill="1" applyBorder="1" applyAlignment="1">
      <alignment horizontal="center" vertical="center" wrapText="1"/>
    </xf>
    <xf numFmtId="0" fontId="6" fillId="7" borderId="103" xfId="0" applyFont="1" applyFill="1" applyBorder="1" applyAlignment="1">
      <alignment horizontal="center" vertical="center" wrapText="1"/>
    </xf>
    <xf numFmtId="0" fontId="6" fillId="7" borderId="104" xfId="0" applyFont="1" applyFill="1" applyBorder="1" applyAlignment="1">
      <alignment horizontal="center" vertical="center" wrapText="1"/>
    </xf>
    <xf numFmtId="178" fontId="7" fillId="0" borderId="96" xfId="0" applyNumberFormat="1" applyFont="1" applyFill="1" applyBorder="1" applyAlignment="1">
      <alignment horizontal="center" vertical="center"/>
    </xf>
    <xf numFmtId="180" fontId="7" fillId="0" borderId="96" xfId="0" applyNumberFormat="1" applyFont="1" applyFill="1" applyBorder="1" applyAlignment="1">
      <alignment horizontal="center" vertical="center"/>
    </xf>
    <xf numFmtId="180" fontId="7" fillId="0" borderId="105" xfId="0" applyNumberFormat="1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8" fillId="0" borderId="106" xfId="0" applyFont="1" applyFill="1" applyBorder="1" applyAlignment="1">
      <alignment horizontal="center" vertical="center"/>
    </xf>
    <xf numFmtId="0" fontId="6" fillId="7" borderId="107" xfId="0" applyFont="1" applyFill="1" applyBorder="1" applyAlignment="1">
      <alignment horizontal="center" vertical="center" wrapText="1"/>
    </xf>
    <xf numFmtId="0" fontId="6" fillId="7" borderId="108" xfId="0" applyFont="1" applyFill="1" applyBorder="1" applyAlignment="1">
      <alignment horizontal="center" vertical="center" wrapText="1"/>
    </xf>
    <xf numFmtId="0" fontId="6" fillId="7" borderId="109" xfId="0" applyFont="1" applyFill="1" applyBorder="1" applyAlignment="1">
      <alignment horizontal="center" vertical="center" wrapText="1"/>
    </xf>
    <xf numFmtId="0" fontId="66" fillId="34" borderId="66" xfId="0" applyFont="1" applyFill="1" applyBorder="1" applyAlignment="1">
      <alignment horizontal="center" vertical="center" wrapText="1"/>
    </xf>
    <xf numFmtId="0" fontId="66" fillId="34" borderId="67" xfId="0" applyFont="1" applyFill="1" applyBorder="1" applyAlignment="1">
      <alignment horizontal="center" vertical="center" wrapText="1"/>
    </xf>
    <xf numFmtId="0" fontId="6" fillId="0" borderId="33" xfId="41" applyFont="1" applyFill="1" applyBorder="1" applyAlignment="1">
      <alignment horizontal="center" vertical="center"/>
      <protection/>
    </xf>
    <xf numFmtId="0" fontId="6" fillId="0" borderId="0" xfId="41" applyFont="1" applyFill="1" applyBorder="1" applyAlignment="1">
      <alignment horizontal="center" vertical="center"/>
      <protection/>
    </xf>
    <xf numFmtId="0" fontId="6" fillId="0" borderId="100" xfId="41" applyFont="1" applyFill="1" applyBorder="1" applyAlignment="1">
      <alignment horizontal="center" vertical="center"/>
      <protection/>
    </xf>
    <xf numFmtId="0" fontId="22" fillId="0" borderId="33" xfId="40" applyFont="1" applyFill="1" applyBorder="1" applyAlignment="1">
      <alignment horizontal="center" vertical="center"/>
      <protection/>
    </xf>
    <xf numFmtId="0" fontId="22" fillId="0" borderId="0" xfId="40" applyFont="1" applyFill="1" applyBorder="1" applyAlignment="1">
      <alignment horizontal="center" vertical="center"/>
      <protection/>
    </xf>
    <xf numFmtId="0" fontId="22" fillId="0" borderId="79" xfId="40" applyFont="1" applyFill="1" applyBorder="1" applyAlignment="1">
      <alignment horizontal="center" vertical="center"/>
      <protection/>
    </xf>
    <xf numFmtId="0" fontId="66" fillId="0" borderId="110" xfId="0" applyFont="1" applyFill="1" applyBorder="1" applyAlignment="1">
      <alignment horizontal="center" vertical="center" wrapText="1"/>
    </xf>
    <xf numFmtId="0" fontId="66" fillId="0" borderId="48" xfId="0" applyFont="1" applyFill="1" applyBorder="1" applyAlignment="1">
      <alignment horizontal="center" vertical="center" wrapText="1"/>
    </xf>
    <xf numFmtId="0" fontId="66" fillId="0" borderId="11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0" xfId="0" applyFont="1" applyFill="1" applyBorder="1" applyAlignment="1">
      <alignment horizontal="center" vertical="center" wrapText="1"/>
    </xf>
    <xf numFmtId="0" fontId="6" fillId="0" borderId="12" xfId="42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14" fillId="0" borderId="12" xfId="42" applyFont="1" applyFill="1" applyBorder="1" applyAlignment="1">
      <alignment horizontal="center" vertical="center" wrapText="1"/>
      <protection/>
    </xf>
    <xf numFmtId="184" fontId="7" fillId="0" borderId="24" xfId="0" applyNumberFormat="1" applyFont="1" applyFill="1" applyBorder="1" applyAlignment="1">
      <alignment horizontal="center" vertical="center"/>
    </xf>
    <xf numFmtId="184" fontId="7" fillId="0" borderId="21" xfId="0" applyNumberFormat="1" applyFont="1" applyFill="1" applyBorder="1" applyAlignment="1">
      <alignment horizontal="center" vertical="center"/>
    </xf>
    <xf numFmtId="184" fontId="7" fillId="0" borderId="51" xfId="0" applyNumberFormat="1" applyFont="1" applyFill="1" applyBorder="1" applyAlignment="1">
      <alignment horizontal="center" vertical="center"/>
    </xf>
    <xf numFmtId="0" fontId="8" fillId="0" borderId="112" xfId="0" applyFont="1" applyFill="1" applyBorder="1" applyAlignment="1">
      <alignment horizontal="center" vertical="center"/>
    </xf>
    <xf numFmtId="0" fontId="6" fillId="6" borderId="113" xfId="0" applyFont="1" applyFill="1" applyBorder="1" applyAlignment="1">
      <alignment horizontal="center" vertical="center" wrapText="1"/>
    </xf>
    <xf numFmtId="0" fontId="6" fillId="6" borderId="114" xfId="0" applyFont="1" applyFill="1" applyBorder="1" applyAlignment="1">
      <alignment horizontal="center" vertical="center" wrapText="1"/>
    </xf>
    <xf numFmtId="0" fontId="6" fillId="6" borderId="115" xfId="0" applyFont="1" applyFill="1" applyBorder="1" applyAlignment="1">
      <alignment horizontal="center" vertical="center" wrapText="1"/>
    </xf>
    <xf numFmtId="0" fontId="7" fillId="6" borderId="11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54" xfId="0" applyFont="1" applyBorder="1" applyAlignment="1">
      <alignment horizontal="right" vertical="center"/>
    </xf>
    <xf numFmtId="0" fontId="64" fillId="0" borderId="66" xfId="0" applyFont="1" applyFill="1" applyBorder="1" applyAlignment="1">
      <alignment horizontal="center" vertical="center" wrapText="1"/>
    </xf>
    <xf numFmtId="0" fontId="64" fillId="0" borderId="67" xfId="0" applyFont="1" applyFill="1" applyBorder="1" applyAlignment="1">
      <alignment horizontal="center" vertical="center" wrapText="1"/>
    </xf>
    <xf numFmtId="0" fontId="72" fillId="6" borderId="116" xfId="0" applyFont="1" applyFill="1" applyBorder="1" applyAlignment="1">
      <alignment horizontal="center" vertical="center"/>
    </xf>
    <xf numFmtId="0" fontId="72" fillId="6" borderId="92" xfId="0" applyFont="1" applyFill="1" applyBorder="1" applyAlignment="1">
      <alignment horizontal="center" vertical="center"/>
    </xf>
    <xf numFmtId="0" fontId="64" fillId="0" borderId="101" xfId="0" applyFont="1" applyFill="1" applyBorder="1" applyAlignment="1">
      <alignment horizontal="center" vertical="center" wrapText="1"/>
    </xf>
    <xf numFmtId="0" fontId="64" fillId="0" borderId="88" xfId="0" applyFont="1" applyFill="1" applyBorder="1" applyAlignment="1">
      <alignment horizontal="center" vertical="center" wrapText="1"/>
    </xf>
    <xf numFmtId="0" fontId="64" fillId="0" borderId="89" xfId="0" applyFont="1" applyFill="1" applyBorder="1" applyAlignment="1">
      <alignment horizontal="center" vertical="center" wrapText="1"/>
    </xf>
    <xf numFmtId="0" fontId="72" fillId="6" borderId="95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 wrapText="1"/>
    </xf>
    <xf numFmtId="0" fontId="6" fillId="0" borderId="88" xfId="0" applyFont="1" applyFill="1" applyBorder="1" applyAlignment="1">
      <alignment horizontal="center" vertical="center" wrapText="1"/>
    </xf>
    <xf numFmtId="0" fontId="6" fillId="0" borderId="102" xfId="0" applyFont="1" applyFill="1" applyBorder="1" applyAlignment="1">
      <alignment horizontal="center" vertical="center" wrapText="1"/>
    </xf>
    <xf numFmtId="0" fontId="64" fillId="0" borderId="12" xfId="42" applyFont="1" applyFill="1" applyBorder="1" applyAlignment="1">
      <alignment horizontal="center" vertical="center" wrapText="1"/>
      <protection/>
    </xf>
    <xf numFmtId="0" fontId="8" fillId="0" borderId="22" xfId="0" applyFont="1" applyBorder="1" applyAlignment="1">
      <alignment horizontal="center" vertical="center"/>
    </xf>
    <xf numFmtId="0" fontId="6" fillId="34" borderId="99" xfId="0" applyFont="1" applyFill="1" applyBorder="1" applyAlignment="1">
      <alignment horizontal="center" vertical="center" wrapText="1"/>
    </xf>
    <xf numFmtId="0" fontId="6" fillId="34" borderId="117" xfId="0" applyFont="1" applyFill="1" applyBorder="1" applyAlignment="1">
      <alignment horizontal="center" vertical="center" wrapText="1"/>
    </xf>
    <xf numFmtId="0" fontId="6" fillId="34" borderId="86" xfId="0" applyFont="1" applyFill="1" applyBorder="1" applyAlignment="1">
      <alignment horizontal="center" vertical="center" wrapText="1"/>
    </xf>
    <xf numFmtId="0" fontId="6" fillId="0" borderId="86" xfId="42" applyFont="1" applyFill="1" applyBorder="1" applyAlignment="1">
      <alignment horizontal="center" vertical="center" wrapText="1"/>
      <protection/>
    </xf>
    <xf numFmtId="0" fontId="6" fillId="0" borderId="14" xfId="42" applyFont="1" applyFill="1" applyBorder="1" applyAlignment="1">
      <alignment horizontal="center" vertical="center" wrapText="1"/>
      <protection/>
    </xf>
    <xf numFmtId="0" fontId="7" fillId="34" borderId="25" xfId="0" applyFont="1" applyFill="1" applyBorder="1" applyAlignment="1">
      <alignment horizontal="center" vertical="center" textRotation="255"/>
    </xf>
    <xf numFmtId="176" fontId="7" fillId="34" borderId="25" xfId="0" applyNumberFormat="1" applyFont="1" applyFill="1" applyBorder="1" applyAlignment="1">
      <alignment horizontal="center" vertical="center"/>
    </xf>
    <xf numFmtId="0" fontId="6" fillId="0" borderId="33" xfId="40" applyFont="1" applyFill="1" applyBorder="1" applyAlignment="1">
      <alignment horizontal="center" vertical="center"/>
      <protection/>
    </xf>
    <xf numFmtId="0" fontId="6" fillId="0" borderId="0" xfId="40" applyFont="1" applyFill="1" applyBorder="1" applyAlignment="1">
      <alignment horizontal="center" vertical="center"/>
      <protection/>
    </xf>
    <xf numFmtId="0" fontId="6" fillId="0" borderId="79" xfId="40" applyFont="1" applyFill="1" applyBorder="1" applyAlignment="1">
      <alignment horizontal="center" vertical="center"/>
      <protection/>
    </xf>
    <xf numFmtId="0" fontId="6" fillId="34" borderId="25" xfId="0" applyFont="1" applyFill="1" applyBorder="1" applyAlignment="1">
      <alignment horizontal="center" vertical="center"/>
    </xf>
  </cellXfs>
  <cellStyles count="6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 2" xfId="34"/>
    <cellStyle name="一般 3 2" xfId="35"/>
    <cellStyle name="一般 3 2 3" xfId="36"/>
    <cellStyle name="一般 3 2 4 2" xfId="37"/>
    <cellStyle name="一般 3 3 2" xfId="38"/>
    <cellStyle name="一般 5" xfId="39"/>
    <cellStyle name="一般 6 2" xfId="40"/>
    <cellStyle name="一般 6 2 2" xfId="41"/>
    <cellStyle name="一般 7" xfId="42"/>
    <cellStyle name="一般 7 3" xfId="43"/>
    <cellStyle name="一般 7 3 2" xfId="44"/>
    <cellStyle name="一般 7 3 4 2" xfId="45"/>
    <cellStyle name="一般 8 2" xfId="46"/>
    <cellStyle name="Comma" xfId="47"/>
    <cellStyle name="Comma [0]" xfId="48"/>
    <cellStyle name="中等" xfId="49"/>
    <cellStyle name="合計" xfId="50"/>
    <cellStyle name="好" xfId="51"/>
    <cellStyle name="Percent" xfId="52"/>
    <cellStyle name="計算方式" xfId="53"/>
    <cellStyle name="Currency" xfId="54"/>
    <cellStyle name="Currency [0]" xfId="55"/>
    <cellStyle name="連結的儲存格" xfId="56"/>
    <cellStyle name="備註" xfId="57"/>
    <cellStyle name="說明文字" xfId="58"/>
    <cellStyle name="輔色1" xfId="59"/>
    <cellStyle name="輔色2" xfId="60"/>
    <cellStyle name="輔色3" xfId="61"/>
    <cellStyle name="輔色4" xfId="62"/>
    <cellStyle name="輔色5" xfId="63"/>
    <cellStyle name="輔色6" xfId="64"/>
    <cellStyle name="標題" xfId="65"/>
    <cellStyle name="標題 1" xfId="66"/>
    <cellStyle name="標題 2" xfId="67"/>
    <cellStyle name="標題 3" xfId="68"/>
    <cellStyle name="標題 4" xfId="69"/>
    <cellStyle name="輸入" xfId="70"/>
    <cellStyle name="輸出" xfId="71"/>
    <cellStyle name="檢查儲存格" xfId="72"/>
    <cellStyle name="壞" xfId="73"/>
    <cellStyle name="警告文字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宣紙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4"/>
  <sheetViews>
    <sheetView tabSelected="1" view="pageBreakPreview" zoomScaleNormal="50" zoomScaleSheetLayoutView="100" zoomScalePageLayoutView="0" workbookViewId="0" topLeftCell="A1">
      <selection activeCell="I24" sqref="I24"/>
    </sheetView>
  </sheetViews>
  <sheetFormatPr defaultColWidth="6.125" defaultRowHeight="22.5" customHeight="1"/>
  <cols>
    <col min="1" max="1" width="3.625" style="79" customWidth="1"/>
    <col min="2" max="2" width="20.50390625" style="80" bestFit="1" customWidth="1"/>
    <col min="3" max="3" width="6.125" style="80" hidden="1" customWidth="1"/>
    <col min="4" max="5" width="5.375" style="80" customWidth="1"/>
    <col min="6" max="6" width="6.125" style="81" hidden="1" customWidth="1"/>
    <col min="7" max="7" width="6.125" style="82" hidden="1" customWidth="1"/>
    <col min="8" max="8" width="3.625" style="79" customWidth="1"/>
    <col min="9" max="9" width="19.25390625" style="80" customWidth="1"/>
    <col min="10" max="10" width="6.125" style="80" hidden="1" customWidth="1"/>
    <col min="11" max="12" width="5.375" style="80" customWidth="1"/>
    <col min="13" max="13" width="5.50390625" style="81" hidden="1" customWidth="1"/>
    <col min="14" max="14" width="8.50390625" style="82" hidden="1" customWidth="1"/>
    <col min="15" max="15" width="3.625" style="79" customWidth="1"/>
    <col min="16" max="16" width="16.125" style="80" customWidth="1"/>
    <col min="17" max="17" width="6.125" style="80" hidden="1" customWidth="1"/>
    <col min="18" max="19" width="5.375" style="80" customWidth="1"/>
    <col min="20" max="20" width="6.125" style="81" hidden="1" customWidth="1"/>
    <col min="21" max="21" width="6.125" style="82" hidden="1" customWidth="1"/>
    <col min="22" max="22" width="3.625" style="83" customWidth="1"/>
    <col min="23" max="23" width="15.625" style="80" customWidth="1"/>
    <col min="24" max="24" width="6.125" style="80" hidden="1" customWidth="1"/>
    <col min="25" max="26" width="5.375" style="80" customWidth="1"/>
    <col min="27" max="27" width="5.875" style="81" hidden="1" customWidth="1"/>
    <col min="28" max="28" width="6.125" style="82" hidden="1" customWidth="1"/>
    <col min="29" max="29" width="3.625" style="79" customWidth="1"/>
    <col min="30" max="30" width="15.25390625" style="80" customWidth="1"/>
    <col min="31" max="31" width="6.125" style="80" hidden="1" customWidth="1"/>
    <col min="32" max="33" width="5.375" style="80" customWidth="1"/>
    <col min="34" max="34" width="6.125" style="84" hidden="1" customWidth="1"/>
    <col min="35" max="35" width="6.125" style="82" hidden="1" customWidth="1"/>
    <col min="36" max="36" width="8.00390625" style="85" bestFit="1" customWidth="1"/>
    <col min="37" max="37" width="6.25390625" style="85" bestFit="1" customWidth="1"/>
    <col min="38" max="43" width="6.125" style="85" customWidth="1"/>
    <col min="44" max="45" width="6.25390625" style="85" bestFit="1" customWidth="1"/>
    <col min="46" max="51" width="6.125" style="85" customWidth="1"/>
    <col min="52" max="52" width="6.25390625" style="85" bestFit="1" customWidth="1"/>
    <col min="53" max="16384" width="6.125" style="85" customWidth="1"/>
  </cols>
  <sheetData>
    <row r="1" spans="1:36" s="102" customFormat="1" ht="30" customHeight="1">
      <c r="A1" s="368" t="s">
        <v>265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264"/>
      <c r="N1" s="264"/>
      <c r="O1" s="264">
        <f>'第二週'!O1+1</f>
        <v>2</v>
      </c>
      <c r="P1" s="369" t="s">
        <v>263</v>
      </c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101">
        <v>60</v>
      </c>
      <c r="AF1" s="101">
        <v>60</v>
      </c>
      <c r="AG1" s="101"/>
      <c r="AH1" s="101"/>
      <c r="AI1" s="101"/>
      <c r="AJ1" s="102">
        <v>64</v>
      </c>
    </row>
    <row r="2" spans="1:35" s="43" customFormat="1" ht="18.75" customHeight="1">
      <c r="A2" s="389" t="s">
        <v>32</v>
      </c>
      <c r="B2" s="392">
        <f>'第二週'!B2+7</f>
        <v>44606</v>
      </c>
      <c r="C2" s="392"/>
      <c r="D2" s="392"/>
      <c r="E2" s="392"/>
      <c r="F2" s="140"/>
      <c r="G2" s="141"/>
      <c r="H2" s="385" t="s">
        <v>32</v>
      </c>
      <c r="I2" s="387">
        <f>B2+1</f>
        <v>44607</v>
      </c>
      <c r="J2" s="387"/>
      <c r="K2" s="387"/>
      <c r="L2" s="387"/>
      <c r="M2" s="142"/>
      <c r="N2" s="143"/>
      <c r="O2" s="385" t="s">
        <v>32</v>
      </c>
      <c r="P2" s="407">
        <f>I2+1</f>
        <v>44608</v>
      </c>
      <c r="Q2" s="407"/>
      <c r="R2" s="407"/>
      <c r="S2" s="407"/>
      <c r="T2" s="144"/>
      <c r="U2" s="145"/>
      <c r="V2" s="385" t="s">
        <v>32</v>
      </c>
      <c r="W2" s="386">
        <f>P2+1</f>
        <v>44609</v>
      </c>
      <c r="X2" s="386"/>
      <c r="Y2" s="386"/>
      <c r="Z2" s="386"/>
      <c r="AA2" s="146"/>
      <c r="AB2" s="147"/>
      <c r="AC2" s="389" t="s">
        <v>32</v>
      </c>
      <c r="AD2" s="408">
        <f>W2+1</f>
        <v>44610</v>
      </c>
      <c r="AE2" s="408"/>
      <c r="AF2" s="408"/>
      <c r="AG2" s="409"/>
      <c r="AH2" s="148"/>
      <c r="AI2" s="149"/>
    </row>
    <row r="3" spans="1:35" s="43" customFormat="1" ht="18.75" customHeight="1">
      <c r="A3" s="390"/>
      <c r="B3" s="44" t="s">
        <v>193</v>
      </c>
      <c r="C3" s="44" t="s">
        <v>34</v>
      </c>
      <c r="D3" s="45" t="s">
        <v>35</v>
      </c>
      <c r="E3" s="45"/>
      <c r="F3" s="46" t="s">
        <v>37</v>
      </c>
      <c r="G3" s="44" t="s">
        <v>38</v>
      </c>
      <c r="H3" s="353"/>
      <c r="I3" s="44" t="s">
        <v>33</v>
      </c>
      <c r="J3" s="44" t="s">
        <v>34</v>
      </c>
      <c r="K3" s="45" t="s">
        <v>35</v>
      </c>
      <c r="L3" s="45" t="s">
        <v>36</v>
      </c>
      <c r="M3" s="46" t="s">
        <v>37</v>
      </c>
      <c r="N3" s="44" t="s">
        <v>38</v>
      </c>
      <c r="O3" s="353"/>
      <c r="P3" s="44" t="s">
        <v>33</v>
      </c>
      <c r="Q3" s="44" t="s">
        <v>34</v>
      </c>
      <c r="R3" s="45" t="s">
        <v>35</v>
      </c>
      <c r="S3" s="45" t="s">
        <v>36</v>
      </c>
      <c r="T3" s="46" t="s">
        <v>37</v>
      </c>
      <c r="U3" s="44" t="s">
        <v>38</v>
      </c>
      <c r="V3" s="353"/>
      <c r="W3" s="44" t="s">
        <v>33</v>
      </c>
      <c r="X3" s="44" t="s">
        <v>34</v>
      </c>
      <c r="Y3" s="45" t="s">
        <v>35</v>
      </c>
      <c r="Z3" s="45" t="s">
        <v>36</v>
      </c>
      <c r="AA3" s="46" t="s">
        <v>37</v>
      </c>
      <c r="AB3" s="47" t="s">
        <v>38</v>
      </c>
      <c r="AC3" s="390"/>
      <c r="AD3" s="44" t="s">
        <v>33</v>
      </c>
      <c r="AE3" s="44" t="s">
        <v>34</v>
      </c>
      <c r="AF3" s="51" t="s">
        <v>35</v>
      </c>
      <c r="AG3" s="150" t="s">
        <v>36</v>
      </c>
      <c r="AH3" s="151" t="s">
        <v>37</v>
      </c>
      <c r="AI3" s="152" t="s">
        <v>38</v>
      </c>
    </row>
    <row r="4" spans="1:35" s="53" customFormat="1" ht="18.75" customHeight="1" hidden="1">
      <c r="A4" s="390"/>
      <c r="B4" s="346" t="s">
        <v>39</v>
      </c>
      <c r="C4" s="346"/>
      <c r="D4" s="346"/>
      <c r="E4" s="346"/>
      <c r="F4" s="48"/>
      <c r="G4" s="49"/>
      <c r="H4" s="353"/>
      <c r="I4" s="346" t="s">
        <v>40</v>
      </c>
      <c r="J4" s="346"/>
      <c r="K4" s="346"/>
      <c r="L4" s="346"/>
      <c r="M4" s="48"/>
      <c r="N4" s="49"/>
      <c r="O4" s="353"/>
      <c r="P4" s="346" t="s">
        <v>41</v>
      </c>
      <c r="Q4" s="346"/>
      <c r="R4" s="346"/>
      <c r="S4" s="346"/>
      <c r="T4" s="46"/>
      <c r="U4" s="45"/>
      <c r="V4" s="353"/>
      <c r="W4" s="346" t="s">
        <v>42</v>
      </c>
      <c r="X4" s="346"/>
      <c r="Y4" s="346"/>
      <c r="Z4" s="346"/>
      <c r="AA4" s="48"/>
      <c r="AB4" s="50"/>
      <c r="AC4" s="391"/>
      <c r="AD4" s="410" t="s">
        <v>43</v>
      </c>
      <c r="AE4" s="410"/>
      <c r="AF4" s="410"/>
      <c r="AG4" s="411"/>
      <c r="AH4" s="153"/>
      <c r="AI4" s="49"/>
    </row>
    <row r="5" spans="1:35" s="53" customFormat="1" ht="18.75" customHeight="1">
      <c r="A5" s="388" t="s">
        <v>44</v>
      </c>
      <c r="B5" s="348"/>
      <c r="C5" s="348"/>
      <c r="D5" s="348"/>
      <c r="E5" s="348"/>
      <c r="F5" s="97"/>
      <c r="G5" s="98"/>
      <c r="H5" s="352" t="s">
        <v>44</v>
      </c>
      <c r="I5" s="348"/>
      <c r="J5" s="348"/>
      <c r="K5" s="348"/>
      <c r="L5" s="348"/>
      <c r="M5" s="97"/>
      <c r="N5" s="98"/>
      <c r="O5" s="352" t="s">
        <v>44</v>
      </c>
      <c r="P5" s="348"/>
      <c r="Q5" s="348"/>
      <c r="R5" s="348"/>
      <c r="S5" s="348"/>
      <c r="T5" s="97"/>
      <c r="U5" s="98"/>
      <c r="V5" s="352" t="s">
        <v>44</v>
      </c>
      <c r="W5" s="348"/>
      <c r="X5" s="348"/>
      <c r="Y5" s="348"/>
      <c r="Z5" s="348"/>
      <c r="AA5" s="97"/>
      <c r="AB5" s="99"/>
      <c r="AC5" s="412" t="s">
        <v>44</v>
      </c>
      <c r="AD5" s="413"/>
      <c r="AE5" s="413"/>
      <c r="AF5" s="413"/>
      <c r="AG5" s="414"/>
      <c r="AH5" s="48"/>
      <c r="AI5" s="49"/>
    </row>
    <row r="6" spans="1:35" s="53" customFormat="1" ht="18.75" customHeight="1">
      <c r="A6" s="306" t="s">
        <v>130</v>
      </c>
      <c r="B6" s="24" t="s">
        <v>144</v>
      </c>
      <c r="C6" s="24">
        <v>12</v>
      </c>
      <c r="D6" s="87" t="s">
        <v>97</v>
      </c>
      <c r="E6" s="87" t="s">
        <v>0</v>
      </c>
      <c r="F6" s="154"/>
      <c r="G6" s="89" t="e">
        <f aca="true" t="shared" si="0" ref="G6:G11">D6*F6</f>
        <v>#VALUE!</v>
      </c>
      <c r="H6" s="383" t="s">
        <v>270</v>
      </c>
      <c r="I6" s="155" t="s">
        <v>269</v>
      </c>
      <c r="J6" s="155">
        <v>1</v>
      </c>
      <c r="K6" s="89">
        <v>53</v>
      </c>
      <c r="L6" s="156" t="s">
        <v>65</v>
      </c>
      <c r="M6" s="239">
        <v>6.5</v>
      </c>
      <c r="N6" s="89">
        <f aca="true" t="shared" si="1" ref="N6:N15">K6*M6</f>
        <v>344.5</v>
      </c>
      <c r="O6" s="383" t="s">
        <v>194</v>
      </c>
      <c r="P6" s="61" t="s">
        <v>154</v>
      </c>
      <c r="Q6" s="61">
        <v>70</v>
      </c>
      <c r="R6" s="103">
        <v>4.5</v>
      </c>
      <c r="S6" s="136" t="s">
        <v>0</v>
      </c>
      <c r="T6" s="55">
        <v>50</v>
      </c>
      <c r="U6" s="55">
        <f aca="true" t="shared" si="2" ref="U6:U15">R6*T6</f>
        <v>225</v>
      </c>
      <c r="V6" s="306" t="s">
        <v>195</v>
      </c>
      <c r="W6" s="24" t="s">
        <v>137</v>
      </c>
      <c r="X6" s="24">
        <v>0.8</v>
      </c>
      <c r="Y6" s="87">
        <v>40</v>
      </c>
      <c r="Z6" s="86" t="s">
        <v>138</v>
      </c>
      <c r="AA6" s="55" t="s">
        <v>247</v>
      </c>
      <c r="AB6" s="157" t="e">
        <f aca="true" t="shared" si="3" ref="AB6:AB15">Y6*AA6</f>
        <v>#VALUE!</v>
      </c>
      <c r="AC6" s="415" t="s">
        <v>142</v>
      </c>
      <c r="AD6" s="24" t="s">
        <v>139</v>
      </c>
      <c r="AE6" s="24">
        <v>6</v>
      </c>
      <c r="AF6" s="193">
        <v>0.6</v>
      </c>
      <c r="AG6" s="109" t="s">
        <v>0</v>
      </c>
      <c r="AH6" s="158">
        <v>51</v>
      </c>
      <c r="AI6" s="159">
        <f aca="true" t="shared" si="4" ref="AI6:AI15">AF6*AH6</f>
        <v>30.599999999999998</v>
      </c>
    </row>
    <row r="7" spans="1:35" s="53" customFormat="1" ht="18.75" customHeight="1">
      <c r="A7" s="307"/>
      <c r="B7" s="24" t="s">
        <v>143</v>
      </c>
      <c r="C7" s="24">
        <v>19.5</v>
      </c>
      <c r="D7" s="87" t="s">
        <v>97</v>
      </c>
      <c r="E7" s="87" t="s">
        <v>0</v>
      </c>
      <c r="F7" s="154"/>
      <c r="G7" s="89" t="e">
        <f t="shared" si="0"/>
        <v>#VALUE!</v>
      </c>
      <c r="H7" s="384"/>
      <c r="I7" s="88" t="s">
        <v>242</v>
      </c>
      <c r="J7" s="58">
        <v>133</v>
      </c>
      <c r="K7" s="87">
        <v>4</v>
      </c>
      <c r="L7" s="87" t="s">
        <v>59</v>
      </c>
      <c r="M7" s="89">
        <v>125</v>
      </c>
      <c r="N7" s="89">
        <f t="shared" si="1"/>
        <v>500</v>
      </c>
      <c r="O7" s="384"/>
      <c r="P7" s="61" t="s">
        <v>221</v>
      </c>
      <c r="Q7" s="61">
        <v>16.5</v>
      </c>
      <c r="R7" s="103" t="s">
        <v>97</v>
      </c>
      <c r="S7" s="107" t="s">
        <v>0</v>
      </c>
      <c r="T7" s="55"/>
      <c r="U7" s="55" t="e">
        <f t="shared" si="2"/>
        <v>#VALUE!</v>
      </c>
      <c r="V7" s="307"/>
      <c r="W7" s="24" t="s">
        <v>121</v>
      </c>
      <c r="X7" s="24">
        <v>1</v>
      </c>
      <c r="Y7" s="87">
        <v>40</v>
      </c>
      <c r="Z7" s="86" t="s">
        <v>65</v>
      </c>
      <c r="AA7" s="55" t="s">
        <v>249</v>
      </c>
      <c r="AB7" s="157" t="e">
        <f t="shared" si="3"/>
        <v>#VALUE!</v>
      </c>
      <c r="AC7" s="416"/>
      <c r="AD7" s="229" t="s">
        <v>74</v>
      </c>
      <c r="AE7" s="24">
        <v>12</v>
      </c>
      <c r="AF7" s="103">
        <v>1</v>
      </c>
      <c r="AG7" s="107" t="s">
        <v>59</v>
      </c>
      <c r="AH7" s="158">
        <v>55</v>
      </c>
      <c r="AI7" s="159">
        <f t="shared" si="4"/>
        <v>55</v>
      </c>
    </row>
    <row r="8" spans="1:35" s="53" customFormat="1" ht="18.75" customHeight="1">
      <c r="A8" s="307"/>
      <c r="B8" s="24" t="s">
        <v>127</v>
      </c>
      <c r="C8" s="24">
        <v>31</v>
      </c>
      <c r="D8" s="87">
        <v>2</v>
      </c>
      <c r="E8" s="87" t="s">
        <v>0</v>
      </c>
      <c r="F8" s="154">
        <v>48</v>
      </c>
      <c r="G8" s="89">
        <f t="shared" si="0"/>
        <v>96</v>
      </c>
      <c r="H8" s="384"/>
      <c r="I8" s="61"/>
      <c r="J8" s="61"/>
      <c r="K8" s="103"/>
      <c r="L8" s="107"/>
      <c r="M8" s="89"/>
      <c r="N8" s="89">
        <f t="shared" si="1"/>
        <v>0</v>
      </c>
      <c r="O8" s="384"/>
      <c r="P8" s="61" t="s">
        <v>109</v>
      </c>
      <c r="Q8" s="61">
        <v>8</v>
      </c>
      <c r="R8" s="103">
        <v>0.5</v>
      </c>
      <c r="S8" s="107" t="s">
        <v>0</v>
      </c>
      <c r="T8" s="55">
        <v>110</v>
      </c>
      <c r="U8" s="55"/>
      <c r="V8" s="307"/>
      <c r="W8" s="24" t="s">
        <v>124</v>
      </c>
      <c r="X8" s="24">
        <v>12</v>
      </c>
      <c r="Y8" s="87">
        <v>2</v>
      </c>
      <c r="Z8" s="86" t="s">
        <v>59</v>
      </c>
      <c r="AA8" s="55">
        <v>55</v>
      </c>
      <c r="AB8" s="157">
        <f t="shared" si="3"/>
        <v>110</v>
      </c>
      <c r="AC8" s="416"/>
      <c r="AD8" s="24" t="s">
        <v>121</v>
      </c>
      <c r="AE8" s="24">
        <v>12</v>
      </c>
      <c r="AF8" s="87">
        <v>0.8</v>
      </c>
      <c r="AG8" s="86" t="s">
        <v>0</v>
      </c>
      <c r="AH8" s="158">
        <v>67</v>
      </c>
      <c r="AI8" s="159">
        <f t="shared" si="4"/>
        <v>53.6</v>
      </c>
    </row>
    <row r="9" spans="1:35" s="53" customFormat="1" ht="18.75" customHeight="1">
      <c r="A9" s="307"/>
      <c r="B9" s="24" t="s">
        <v>235</v>
      </c>
      <c r="C9" s="24">
        <v>30</v>
      </c>
      <c r="D9" s="87">
        <v>3</v>
      </c>
      <c r="E9" s="87" t="s">
        <v>0</v>
      </c>
      <c r="F9" s="154">
        <v>182</v>
      </c>
      <c r="G9" s="89">
        <f t="shared" si="0"/>
        <v>546</v>
      </c>
      <c r="H9" s="384"/>
      <c r="I9" s="61"/>
      <c r="J9" s="61"/>
      <c r="K9" s="103"/>
      <c r="L9" s="107"/>
      <c r="M9" s="89"/>
      <c r="N9" s="89">
        <f t="shared" si="1"/>
        <v>0</v>
      </c>
      <c r="O9" s="384"/>
      <c r="P9" s="61" t="s">
        <v>108</v>
      </c>
      <c r="Q9" s="61">
        <v>8.5</v>
      </c>
      <c r="R9" s="103">
        <v>0.5</v>
      </c>
      <c r="S9" s="107" t="s">
        <v>0</v>
      </c>
      <c r="T9" s="55">
        <v>40</v>
      </c>
      <c r="U9" s="55"/>
      <c r="V9" s="307"/>
      <c r="W9" s="160" t="s">
        <v>118</v>
      </c>
      <c r="X9" s="161"/>
      <c r="Y9" s="87">
        <v>40</v>
      </c>
      <c r="Z9" s="26" t="s">
        <v>75</v>
      </c>
      <c r="AA9" s="55">
        <v>6.5</v>
      </c>
      <c r="AB9" s="157">
        <f t="shared" si="3"/>
        <v>260</v>
      </c>
      <c r="AC9" s="416"/>
      <c r="AD9" s="229" t="s">
        <v>236</v>
      </c>
      <c r="AE9" s="24">
        <v>12</v>
      </c>
      <c r="AF9" s="87" t="s">
        <v>97</v>
      </c>
      <c r="AG9" s="86" t="s">
        <v>0</v>
      </c>
      <c r="AH9" s="158"/>
      <c r="AI9" s="159" t="e">
        <f t="shared" si="4"/>
        <v>#VALUE!</v>
      </c>
    </row>
    <row r="10" spans="1:46" s="53" customFormat="1" ht="18.75" customHeight="1">
      <c r="A10" s="307"/>
      <c r="B10" s="24" t="s">
        <v>119</v>
      </c>
      <c r="C10" s="24">
        <v>4</v>
      </c>
      <c r="D10" s="87">
        <v>0.3</v>
      </c>
      <c r="E10" s="87" t="s">
        <v>0</v>
      </c>
      <c r="F10" s="154">
        <v>160</v>
      </c>
      <c r="G10" s="89">
        <f t="shared" si="0"/>
        <v>48</v>
      </c>
      <c r="H10" s="384"/>
      <c r="I10" s="61"/>
      <c r="J10" s="61"/>
      <c r="K10" s="162"/>
      <c r="L10" s="103"/>
      <c r="M10" s="89"/>
      <c r="N10" s="89">
        <f t="shared" si="1"/>
        <v>0</v>
      </c>
      <c r="O10" s="384"/>
      <c r="P10" s="61" t="s">
        <v>114</v>
      </c>
      <c r="Q10" s="61">
        <v>2.5</v>
      </c>
      <c r="R10" s="162" t="s">
        <v>97</v>
      </c>
      <c r="S10" s="103" t="s">
        <v>0</v>
      </c>
      <c r="T10" s="163"/>
      <c r="U10" s="55"/>
      <c r="V10" s="307"/>
      <c r="W10" s="164"/>
      <c r="X10" s="56"/>
      <c r="Y10" s="87"/>
      <c r="Z10" s="87"/>
      <c r="AA10" s="55"/>
      <c r="AB10" s="157">
        <f t="shared" si="3"/>
        <v>0</v>
      </c>
      <c r="AC10" s="416"/>
      <c r="AD10" s="24" t="s">
        <v>140</v>
      </c>
      <c r="AE10" s="24">
        <v>1.5</v>
      </c>
      <c r="AF10" s="87">
        <v>0</v>
      </c>
      <c r="AG10" s="86" t="s">
        <v>0</v>
      </c>
      <c r="AH10" s="158">
        <v>160</v>
      </c>
      <c r="AI10" s="159">
        <f t="shared" si="4"/>
        <v>0</v>
      </c>
      <c r="AP10" s="306" t="s">
        <v>196</v>
      </c>
      <c r="AQ10" s="24" t="s">
        <v>136</v>
      </c>
      <c r="AR10" s="24">
        <v>62</v>
      </c>
      <c r="AS10" s="87">
        <v>0.9</v>
      </c>
      <c r="AT10" s="86" t="s">
        <v>0</v>
      </c>
    </row>
    <row r="11" spans="1:46" s="53" customFormat="1" ht="18.75" customHeight="1">
      <c r="A11" s="307"/>
      <c r="B11" s="24" t="s">
        <v>238</v>
      </c>
      <c r="C11" s="24">
        <v>5</v>
      </c>
      <c r="D11" s="87">
        <v>0.3</v>
      </c>
      <c r="E11" s="87" t="s">
        <v>0</v>
      </c>
      <c r="F11" s="154">
        <v>135</v>
      </c>
      <c r="G11" s="89">
        <f t="shared" si="0"/>
        <v>40.5</v>
      </c>
      <c r="H11" s="384"/>
      <c r="I11" s="61"/>
      <c r="J11" s="61"/>
      <c r="K11" s="162"/>
      <c r="L11" s="107"/>
      <c r="M11" s="89"/>
      <c r="N11" s="89">
        <f t="shared" si="1"/>
        <v>0</v>
      </c>
      <c r="O11" s="384"/>
      <c r="P11" s="61" t="s">
        <v>155</v>
      </c>
      <c r="Q11" s="61">
        <v>0.5</v>
      </c>
      <c r="R11" s="162" t="s">
        <v>97</v>
      </c>
      <c r="S11" s="107" t="s">
        <v>0</v>
      </c>
      <c r="T11" s="55"/>
      <c r="U11" s="55" t="e">
        <f t="shared" si="2"/>
        <v>#VALUE!</v>
      </c>
      <c r="V11" s="307"/>
      <c r="W11" s="164"/>
      <c r="X11" s="56"/>
      <c r="Y11" s="87">
        <v>6</v>
      </c>
      <c r="Z11" s="87" t="s">
        <v>0</v>
      </c>
      <c r="AA11" s="55"/>
      <c r="AB11" s="157">
        <f t="shared" si="3"/>
        <v>0</v>
      </c>
      <c r="AC11" s="416"/>
      <c r="AD11" s="24" t="s">
        <v>141</v>
      </c>
      <c r="AE11" s="24">
        <v>6</v>
      </c>
      <c r="AF11" s="87">
        <v>0.4</v>
      </c>
      <c r="AG11" s="86" t="s">
        <v>0</v>
      </c>
      <c r="AH11" s="158">
        <v>420</v>
      </c>
      <c r="AI11" s="159">
        <f t="shared" si="4"/>
        <v>168</v>
      </c>
      <c r="AP11" s="307"/>
      <c r="AQ11" s="24" t="s">
        <v>197</v>
      </c>
      <c r="AR11" s="24">
        <v>23</v>
      </c>
      <c r="AS11" s="87">
        <v>1.5</v>
      </c>
      <c r="AT11" s="86" t="s">
        <v>0</v>
      </c>
    </row>
    <row r="12" spans="1:46" s="43" customFormat="1" ht="18.75" customHeight="1">
      <c r="A12" s="307"/>
      <c r="B12" s="24" t="s">
        <v>108</v>
      </c>
      <c r="C12" s="24">
        <v>3</v>
      </c>
      <c r="D12" s="87">
        <v>0.2</v>
      </c>
      <c r="E12" s="87" t="s">
        <v>0</v>
      </c>
      <c r="F12" s="154">
        <v>40</v>
      </c>
      <c r="G12" s="89"/>
      <c r="H12" s="384"/>
      <c r="I12" s="61"/>
      <c r="J12" s="61"/>
      <c r="K12" s="103"/>
      <c r="L12" s="107"/>
      <c r="M12" s="89"/>
      <c r="N12" s="89">
        <f t="shared" si="1"/>
        <v>0</v>
      </c>
      <c r="O12" s="384"/>
      <c r="P12" s="61" t="s">
        <v>156</v>
      </c>
      <c r="Q12" s="61">
        <v>22</v>
      </c>
      <c r="R12" s="103">
        <v>1.4</v>
      </c>
      <c r="S12" s="107" t="s">
        <v>0</v>
      </c>
      <c r="T12" s="55">
        <v>25</v>
      </c>
      <c r="U12" s="55">
        <f t="shared" si="2"/>
        <v>35</v>
      </c>
      <c r="V12" s="307"/>
      <c r="W12" s="61"/>
      <c r="X12" s="61"/>
      <c r="Y12" s="103"/>
      <c r="Z12" s="107"/>
      <c r="AA12" s="55"/>
      <c r="AB12" s="157">
        <f t="shared" si="3"/>
        <v>0</v>
      </c>
      <c r="AC12" s="416"/>
      <c r="AD12" s="165" t="s">
        <v>108</v>
      </c>
      <c r="AE12" s="166">
        <v>12</v>
      </c>
      <c r="AF12" s="167">
        <v>0.8</v>
      </c>
      <c r="AG12" s="202" t="s">
        <v>0</v>
      </c>
      <c r="AH12" s="158">
        <v>40</v>
      </c>
      <c r="AI12" s="159">
        <f t="shared" si="4"/>
        <v>32</v>
      </c>
      <c r="AP12" s="307"/>
      <c r="AQ12" s="24" t="s">
        <v>126</v>
      </c>
      <c r="AR12" s="24">
        <v>1.5</v>
      </c>
      <c r="AS12" s="87">
        <v>0.1</v>
      </c>
      <c r="AT12" s="86" t="s">
        <v>0</v>
      </c>
    </row>
    <row r="13" spans="1:46" s="53" customFormat="1" ht="18.75" customHeight="1">
      <c r="A13" s="307"/>
      <c r="B13" s="24" t="s">
        <v>101</v>
      </c>
      <c r="C13" s="24">
        <v>5</v>
      </c>
      <c r="D13" s="87">
        <v>0.3</v>
      </c>
      <c r="E13" s="87" t="s">
        <v>0</v>
      </c>
      <c r="F13" s="154">
        <v>80</v>
      </c>
      <c r="G13" s="89">
        <f>D13*F13</f>
        <v>24</v>
      </c>
      <c r="H13" s="384"/>
      <c r="I13" s="61"/>
      <c r="J13" s="61"/>
      <c r="K13" s="103"/>
      <c r="L13" s="107"/>
      <c r="M13" s="89"/>
      <c r="N13" s="89">
        <f t="shared" si="1"/>
        <v>0</v>
      </c>
      <c r="O13" s="384"/>
      <c r="P13" s="61" t="s">
        <v>157</v>
      </c>
      <c r="Q13" s="61">
        <v>2.5</v>
      </c>
      <c r="R13" s="103">
        <v>0.2</v>
      </c>
      <c r="S13" s="107" t="s">
        <v>0</v>
      </c>
      <c r="T13" s="55">
        <v>80</v>
      </c>
      <c r="U13" s="55">
        <f t="shared" si="2"/>
        <v>16</v>
      </c>
      <c r="V13" s="307"/>
      <c r="W13" s="24"/>
      <c r="X13" s="24"/>
      <c r="Y13" s="87"/>
      <c r="Z13" s="87"/>
      <c r="AA13" s="55"/>
      <c r="AB13" s="157">
        <f t="shared" si="3"/>
        <v>0</v>
      </c>
      <c r="AC13" s="416"/>
      <c r="AD13" s="168" t="s">
        <v>145</v>
      </c>
      <c r="AE13" s="168"/>
      <c r="AF13" s="169">
        <v>1.2</v>
      </c>
      <c r="AG13" s="202" t="s">
        <v>0</v>
      </c>
      <c r="AH13" s="158">
        <v>64</v>
      </c>
      <c r="AI13" s="159">
        <f t="shared" si="4"/>
        <v>76.8</v>
      </c>
      <c r="AP13" s="307"/>
      <c r="AQ13" s="170" t="s">
        <v>31</v>
      </c>
      <c r="AR13" s="161">
        <v>18</v>
      </c>
      <c r="AS13" s="87">
        <v>1.5</v>
      </c>
      <c r="AT13" s="86" t="s">
        <v>0</v>
      </c>
    </row>
    <row r="14" spans="1:46" s="53" customFormat="1" ht="18.75" customHeight="1">
      <c r="A14" s="307"/>
      <c r="B14" s="90" t="s">
        <v>128</v>
      </c>
      <c r="C14" s="64"/>
      <c r="D14" s="87">
        <v>0</v>
      </c>
      <c r="E14" s="87" t="s">
        <v>0</v>
      </c>
      <c r="F14" s="154">
        <v>90</v>
      </c>
      <c r="G14" s="89">
        <f>D14*F14</f>
        <v>0</v>
      </c>
      <c r="H14" s="384"/>
      <c r="I14" s="164"/>
      <c r="J14" s="164"/>
      <c r="K14" s="103"/>
      <c r="L14" s="107"/>
      <c r="M14" s="89"/>
      <c r="N14" s="89">
        <f t="shared" si="1"/>
        <v>0</v>
      </c>
      <c r="O14" s="384"/>
      <c r="P14" s="164" t="s">
        <v>110</v>
      </c>
      <c r="Q14" s="164">
        <v>15</v>
      </c>
      <c r="R14" s="103">
        <v>0.6</v>
      </c>
      <c r="S14" s="107" t="s">
        <v>0</v>
      </c>
      <c r="T14" s="55">
        <v>39</v>
      </c>
      <c r="U14" s="55">
        <f t="shared" si="2"/>
        <v>23.4</v>
      </c>
      <c r="V14" s="307"/>
      <c r="W14" s="56"/>
      <c r="X14" s="56"/>
      <c r="Y14" s="87"/>
      <c r="Z14" s="87"/>
      <c r="AA14" s="55"/>
      <c r="AB14" s="157">
        <f t="shared" si="3"/>
        <v>0</v>
      </c>
      <c r="AC14" s="416"/>
      <c r="AD14" s="171"/>
      <c r="AE14" s="171"/>
      <c r="AF14" s="169"/>
      <c r="AG14" s="172"/>
      <c r="AH14" s="158"/>
      <c r="AI14" s="159">
        <f t="shared" si="4"/>
        <v>0</v>
      </c>
      <c r="AP14" s="307"/>
      <c r="AQ14" s="164" t="s">
        <v>198</v>
      </c>
      <c r="AR14" s="56">
        <v>19</v>
      </c>
      <c r="AS14" s="87">
        <v>1.2</v>
      </c>
      <c r="AT14" s="87" t="s">
        <v>0</v>
      </c>
    </row>
    <row r="15" spans="1:46" s="53" customFormat="1" ht="18.75" customHeight="1">
      <c r="A15" s="307"/>
      <c r="B15" s="64" t="s">
        <v>129</v>
      </c>
      <c r="C15" s="64">
        <v>1</v>
      </c>
      <c r="D15" s="87">
        <v>0.1</v>
      </c>
      <c r="E15" s="87" t="s">
        <v>0</v>
      </c>
      <c r="F15" s="154">
        <v>78</v>
      </c>
      <c r="G15" s="89">
        <f>D15*F15</f>
        <v>7.800000000000001</v>
      </c>
      <c r="H15" s="384"/>
      <c r="I15" s="164"/>
      <c r="J15" s="164"/>
      <c r="K15" s="103"/>
      <c r="L15" s="107"/>
      <c r="M15" s="89"/>
      <c r="N15" s="89">
        <f t="shared" si="1"/>
        <v>0</v>
      </c>
      <c r="O15" s="384"/>
      <c r="P15" s="164"/>
      <c r="Q15" s="164"/>
      <c r="R15" s="103"/>
      <c r="S15" s="107"/>
      <c r="T15" s="55"/>
      <c r="U15" s="55">
        <f t="shared" si="2"/>
        <v>0</v>
      </c>
      <c r="V15" s="307"/>
      <c r="W15" s="56"/>
      <c r="X15" s="56"/>
      <c r="Y15" s="87"/>
      <c r="Z15" s="87"/>
      <c r="AA15" s="55"/>
      <c r="AB15" s="157">
        <f t="shared" si="3"/>
        <v>0</v>
      </c>
      <c r="AC15" s="416"/>
      <c r="AD15" s="171"/>
      <c r="AE15" s="171"/>
      <c r="AF15" s="169"/>
      <c r="AG15" s="172"/>
      <c r="AH15" s="158"/>
      <c r="AI15" s="159">
        <f t="shared" si="4"/>
        <v>0</v>
      </c>
      <c r="AP15" s="307"/>
      <c r="AQ15" s="24" t="s">
        <v>120</v>
      </c>
      <c r="AR15" s="24"/>
      <c r="AS15" s="87">
        <v>0.5</v>
      </c>
      <c r="AT15" s="87" t="s">
        <v>0</v>
      </c>
    </row>
    <row r="16" spans="1:46" s="53" customFormat="1" ht="18.75" customHeight="1">
      <c r="A16" s="404" t="s">
        <v>47</v>
      </c>
      <c r="B16" s="348"/>
      <c r="C16" s="348"/>
      <c r="D16" s="348"/>
      <c r="E16" s="348"/>
      <c r="F16" s="97"/>
      <c r="G16" s="98"/>
      <c r="H16" s="405" t="s">
        <v>47</v>
      </c>
      <c r="I16" s="406"/>
      <c r="J16" s="406"/>
      <c r="K16" s="406"/>
      <c r="L16" s="406"/>
      <c r="M16" s="99"/>
      <c r="N16" s="99"/>
      <c r="O16" s="393" t="s">
        <v>47</v>
      </c>
      <c r="P16" s="348"/>
      <c r="Q16" s="348"/>
      <c r="R16" s="348"/>
      <c r="S16" s="349"/>
      <c r="T16" s="99"/>
      <c r="U16" s="99"/>
      <c r="V16" s="402" t="s">
        <v>47</v>
      </c>
      <c r="W16" s="402"/>
      <c r="X16" s="402"/>
      <c r="Y16" s="402"/>
      <c r="Z16" s="403"/>
      <c r="AA16" s="99"/>
      <c r="AB16" s="173"/>
      <c r="AC16" s="393" t="s">
        <v>47</v>
      </c>
      <c r="AD16" s="348"/>
      <c r="AE16" s="348"/>
      <c r="AF16" s="348"/>
      <c r="AG16" s="349"/>
      <c r="AH16" s="50"/>
      <c r="AI16" s="174"/>
      <c r="AP16" s="307"/>
      <c r="AQ16" s="24"/>
      <c r="AR16" s="24"/>
      <c r="AS16" s="87"/>
      <c r="AT16" s="87"/>
    </row>
    <row r="17" spans="1:46" s="53" customFormat="1" ht="18.75" customHeight="1">
      <c r="A17" s="394" t="s">
        <v>133</v>
      </c>
      <c r="B17" s="24" t="s">
        <v>15</v>
      </c>
      <c r="C17" s="24">
        <v>150</v>
      </c>
      <c r="D17" s="87">
        <v>4</v>
      </c>
      <c r="E17" s="86" t="s">
        <v>59</v>
      </c>
      <c r="F17" s="154">
        <v>160</v>
      </c>
      <c r="G17" s="89">
        <f aca="true" t="shared" si="5" ref="G17:G24">D17*F17</f>
        <v>640</v>
      </c>
      <c r="H17" s="397" t="s">
        <v>149</v>
      </c>
      <c r="I17" s="175" t="s">
        <v>146</v>
      </c>
      <c r="J17" s="175">
        <v>50</v>
      </c>
      <c r="K17" s="176">
        <v>3.2</v>
      </c>
      <c r="L17" s="177" t="s">
        <v>0</v>
      </c>
      <c r="M17" s="89">
        <v>45</v>
      </c>
      <c r="N17" s="89">
        <f aca="true" t="shared" si="6" ref="N17:N24">K17*M17</f>
        <v>144</v>
      </c>
      <c r="O17" s="394" t="s">
        <v>199</v>
      </c>
      <c r="P17" s="89" t="s">
        <v>200</v>
      </c>
      <c r="Q17" s="89">
        <v>50</v>
      </c>
      <c r="R17" s="103">
        <f>ROUND($AE$1*Q17/1000,1)</f>
        <v>3</v>
      </c>
      <c r="S17" s="103" t="s">
        <v>0</v>
      </c>
      <c r="T17" s="163"/>
      <c r="U17" s="73">
        <f aca="true" t="shared" si="7" ref="U17:U24">R17*T17</f>
        <v>0</v>
      </c>
      <c r="V17" s="399" t="s">
        <v>150</v>
      </c>
      <c r="W17" s="64" t="s">
        <v>151</v>
      </c>
      <c r="X17" s="64">
        <v>10</v>
      </c>
      <c r="Y17" s="103">
        <f>ROUND($AE$1*X17/1000,1)</f>
        <v>0.6</v>
      </c>
      <c r="Z17" s="107" t="s">
        <v>0</v>
      </c>
      <c r="AA17" s="55">
        <v>115</v>
      </c>
      <c r="AB17" s="157">
        <f aca="true" t="shared" si="8" ref="AB17:AB24">Y17*AA17</f>
        <v>69</v>
      </c>
      <c r="AC17" s="394" t="s">
        <v>199</v>
      </c>
      <c r="AD17" s="89" t="s">
        <v>72</v>
      </c>
      <c r="AE17" s="89">
        <v>50</v>
      </c>
      <c r="AF17" s="103">
        <f>ROUND($AE$1*AE17/1000,)</f>
        <v>3</v>
      </c>
      <c r="AG17" s="107" t="s">
        <v>0</v>
      </c>
      <c r="AH17" s="158"/>
      <c r="AI17" s="51">
        <f aca="true" t="shared" si="9" ref="AI17:AI24">AF17*AH17</f>
        <v>0</v>
      </c>
      <c r="AP17" s="307"/>
      <c r="AQ17" s="56"/>
      <c r="AR17" s="56"/>
      <c r="AS17" s="87"/>
      <c r="AT17" s="87"/>
    </row>
    <row r="18" spans="1:46" s="53" customFormat="1" ht="18.75" customHeight="1">
      <c r="A18" s="395"/>
      <c r="B18" s="56" t="s">
        <v>131</v>
      </c>
      <c r="C18" s="30"/>
      <c r="D18" s="87">
        <v>4</v>
      </c>
      <c r="E18" s="86" t="s">
        <v>30</v>
      </c>
      <c r="F18" s="154"/>
      <c r="G18" s="89">
        <f t="shared" si="5"/>
        <v>0</v>
      </c>
      <c r="H18" s="398"/>
      <c r="I18" s="56" t="s">
        <v>147</v>
      </c>
      <c r="J18" s="56">
        <v>20</v>
      </c>
      <c r="K18" s="87">
        <v>2</v>
      </c>
      <c r="L18" s="26" t="s">
        <v>104</v>
      </c>
      <c r="M18" s="89">
        <v>66</v>
      </c>
      <c r="N18" s="89">
        <f t="shared" si="6"/>
        <v>132</v>
      </c>
      <c r="O18" s="395"/>
      <c r="P18" s="89" t="s">
        <v>72</v>
      </c>
      <c r="Q18" s="89">
        <v>50</v>
      </c>
      <c r="R18" s="103">
        <f>ROUND($AE$1*Q18/1000,1)</f>
        <v>3</v>
      </c>
      <c r="S18" s="103" t="s">
        <v>0</v>
      </c>
      <c r="T18" s="163"/>
      <c r="U18" s="73">
        <f t="shared" si="7"/>
        <v>0</v>
      </c>
      <c r="V18" s="400"/>
      <c r="W18" s="24" t="s">
        <v>152</v>
      </c>
      <c r="X18" s="24">
        <v>10</v>
      </c>
      <c r="Y18" s="103">
        <f>ROUND($AE$1*X18/1000,1)</f>
        <v>0.6</v>
      </c>
      <c r="Z18" s="107" t="s">
        <v>0</v>
      </c>
      <c r="AA18" s="55">
        <v>80</v>
      </c>
      <c r="AB18" s="157">
        <f t="shared" si="8"/>
        <v>48</v>
      </c>
      <c r="AC18" s="395"/>
      <c r="AD18" s="89" t="s">
        <v>92</v>
      </c>
      <c r="AE18" s="89">
        <v>48</v>
      </c>
      <c r="AF18" s="103">
        <f>ROUND($AE$1*AE18/1000,)</f>
        <v>3</v>
      </c>
      <c r="AG18" s="107" t="s">
        <v>0</v>
      </c>
      <c r="AH18" s="158"/>
      <c r="AI18" s="51">
        <f t="shared" si="9"/>
        <v>0</v>
      </c>
      <c r="AP18" s="307"/>
      <c r="AQ18" s="56"/>
      <c r="AR18" s="56"/>
      <c r="AS18" s="87"/>
      <c r="AT18" s="87"/>
    </row>
    <row r="19" spans="1:46" s="53" customFormat="1" ht="18.75" customHeight="1">
      <c r="A19" s="395"/>
      <c r="B19" s="30" t="s">
        <v>132</v>
      </c>
      <c r="C19" s="30"/>
      <c r="D19" s="87"/>
      <c r="E19" s="86"/>
      <c r="F19" s="154"/>
      <c r="G19" s="89">
        <f t="shared" si="5"/>
        <v>0</v>
      </c>
      <c r="H19" s="398"/>
      <c r="I19" s="56" t="s">
        <v>148</v>
      </c>
      <c r="J19" s="56">
        <v>3</v>
      </c>
      <c r="K19" s="87">
        <v>0.2</v>
      </c>
      <c r="L19" s="86" t="s">
        <v>0</v>
      </c>
      <c r="M19" s="154">
        <v>181</v>
      </c>
      <c r="N19" s="89">
        <f t="shared" si="6"/>
        <v>36.2</v>
      </c>
      <c r="O19" s="395"/>
      <c r="P19" s="89" t="s">
        <v>25</v>
      </c>
      <c r="Q19" s="89">
        <v>50</v>
      </c>
      <c r="R19" s="103">
        <f>ROUND($AE$1*Q19/1000,1)</f>
        <v>3</v>
      </c>
      <c r="S19" s="103" t="s">
        <v>0</v>
      </c>
      <c r="T19" s="163"/>
      <c r="U19" s="73">
        <f t="shared" si="7"/>
        <v>0</v>
      </c>
      <c r="V19" s="400"/>
      <c r="W19" s="24" t="s">
        <v>153</v>
      </c>
      <c r="X19" s="24">
        <v>19</v>
      </c>
      <c r="Y19" s="103">
        <f>ROUND($AE$1*X19/1000,1)</f>
        <v>1.1</v>
      </c>
      <c r="Z19" s="107" t="s">
        <v>0</v>
      </c>
      <c r="AA19" s="55">
        <v>69</v>
      </c>
      <c r="AB19" s="157">
        <f t="shared" si="8"/>
        <v>75.9</v>
      </c>
      <c r="AC19" s="395"/>
      <c r="AD19" s="89" t="s">
        <v>23</v>
      </c>
      <c r="AE19" s="89">
        <v>40</v>
      </c>
      <c r="AF19" s="103">
        <f>ROUND($AE$1*AE19/1000,1)</f>
        <v>2.4</v>
      </c>
      <c r="AG19" s="107" t="s">
        <v>0</v>
      </c>
      <c r="AH19" s="158"/>
      <c r="AI19" s="51">
        <f t="shared" si="9"/>
        <v>0</v>
      </c>
      <c r="AP19" s="359"/>
      <c r="AQ19" s="24"/>
      <c r="AR19" s="24"/>
      <c r="AS19" s="87"/>
      <c r="AT19" s="87"/>
    </row>
    <row r="20" spans="1:35" s="53" customFormat="1" ht="18.75" customHeight="1">
      <c r="A20" s="395"/>
      <c r="B20" s="30"/>
      <c r="C20" s="64"/>
      <c r="D20" s="103"/>
      <c r="E20" s="103"/>
      <c r="F20" s="154"/>
      <c r="G20" s="89">
        <f t="shared" si="5"/>
        <v>0</v>
      </c>
      <c r="H20" s="398"/>
      <c r="I20" s="24" t="s">
        <v>121</v>
      </c>
      <c r="J20" s="56">
        <v>10</v>
      </c>
      <c r="K20" s="87">
        <v>0.6</v>
      </c>
      <c r="L20" s="86" t="s">
        <v>0</v>
      </c>
      <c r="M20" s="154">
        <v>67</v>
      </c>
      <c r="N20" s="89">
        <f t="shared" si="6"/>
        <v>40.199999999999996</v>
      </c>
      <c r="O20" s="395"/>
      <c r="P20" s="178"/>
      <c r="Q20" s="178"/>
      <c r="R20" s="103"/>
      <c r="S20" s="103"/>
      <c r="T20" s="163"/>
      <c r="U20" s="73">
        <f t="shared" si="7"/>
        <v>0</v>
      </c>
      <c r="V20" s="400"/>
      <c r="W20" s="64" t="s">
        <v>201</v>
      </c>
      <c r="X20" s="64">
        <v>10</v>
      </c>
      <c r="Y20" s="103">
        <f>ROUND($AE$1*X20/1000,1)</f>
        <v>0.6</v>
      </c>
      <c r="Z20" s="107" t="s">
        <v>0</v>
      </c>
      <c r="AA20" s="55">
        <v>75</v>
      </c>
      <c r="AB20" s="157">
        <f t="shared" si="8"/>
        <v>45</v>
      </c>
      <c r="AC20" s="395"/>
      <c r="AD20" s="178"/>
      <c r="AE20" s="178"/>
      <c r="AF20" s="103"/>
      <c r="AG20" s="107"/>
      <c r="AH20" s="158"/>
      <c r="AI20" s="51">
        <f t="shared" si="9"/>
        <v>0</v>
      </c>
    </row>
    <row r="21" spans="1:35" s="53" customFormat="1" ht="18.75" customHeight="1">
      <c r="A21" s="395"/>
      <c r="B21" s="72" t="s">
        <v>134</v>
      </c>
      <c r="C21" s="89"/>
      <c r="D21" s="89">
        <v>30</v>
      </c>
      <c r="E21" s="89" t="s">
        <v>135</v>
      </c>
      <c r="F21" s="154"/>
      <c r="G21" s="89">
        <f t="shared" si="5"/>
        <v>0</v>
      </c>
      <c r="H21" s="398"/>
      <c r="I21" s="56" t="s">
        <v>90</v>
      </c>
      <c r="J21" s="56">
        <v>15</v>
      </c>
      <c r="K21" s="87">
        <v>1</v>
      </c>
      <c r="L21" s="86" t="s">
        <v>0</v>
      </c>
      <c r="M21" s="154">
        <v>180</v>
      </c>
      <c r="N21" s="89">
        <f t="shared" si="6"/>
        <v>180</v>
      </c>
      <c r="O21" s="395"/>
      <c r="P21" s="258" t="s">
        <v>259</v>
      </c>
      <c r="Q21" s="89">
        <v>133</v>
      </c>
      <c r="R21" s="89">
        <v>8</v>
      </c>
      <c r="S21" s="89" t="s">
        <v>59</v>
      </c>
      <c r="T21" s="163">
        <v>170</v>
      </c>
      <c r="U21" s="73">
        <f t="shared" si="7"/>
        <v>1360</v>
      </c>
      <c r="V21" s="400"/>
      <c r="W21" s="69" t="s">
        <v>108</v>
      </c>
      <c r="X21" s="24">
        <v>4</v>
      </c>
      <c r="Y21" s="103">
        <f>ROUND($AE$1*X21/1000,1)</f>
        <v>0.2</v>
      </c>
      <c r="Z21" s="107" t="s">
        <v>0</v>
      </c>
      <c r="AA21" s="55">
        <v>40</v>
      </c>
      <c r="AB21" s="157">
        <f t="shared" si="8"/>
        <v>8</v>
      </c>
      <c r="AC21" s="395"/>
      <c r="AD21" s="258" t="s">
        <v>259</v>
      </c>
      <c r="AE21" s="89">
        <v>133</v>
      </c>
      <c r="AF21" s="89">
        <v>8</v>
      </c>
      <c r="AG21" s="89" t="s">
        <v>59</v>
      </c>
      <c r="AH21" s="158">
        <v>170</v>
      </c>
      <c r="AI21" s="51">
        <f t="shared" si="9"/>
        <v>1360</v>
      </c>
    </row>
    <row r="22" spans="1:35" s="53" customFormat="1" ht="18.75" customHeight="1">
      <c r="A22" s="395"/>
      <c r="B22" s="178"/>
      <c r="C22" s="178"/>
      <c r="D22" s="103"/>
      <c r="E22" s="107"/>
      <c r="F22" s="179"/>
      <c r="G22" s="89">
        <f t="shared" si="5"/>
        <v>0</v>
      </c>
      <c r="H22" s="398"/>
      <c r="I22" s="62"/>
      <c r="J22" s="62"/>
      <c r="K22" s="169"/>
      <c r="L22" s="172"/>
      <c r="M22" s="179"/>
      <c r="N22" s="89">
        <f t="shared" si="6"/>
        <v>0</v>
      </c>
      <c r="O22" s="395"/>
      <c r="P22" s="178"/>
      <c r="Q22" s="178"/>
      <c r="R22" s="103"/>
      <c r="S22" s="103"/>
      <c r="T22" s="180"/>
      <c r="U22" s="73">
        <f t="shared" si="7"/>
        <v>0</v>
      </c>
      <c r="V22" s="400"/>
      <c r="W22" s="69" t="s">
        <v>243</v>
      </c>
      <c r="X22" s="24">
        <v>4</v>
      </c>
      <c r="Y22" s="103">
        <v>2</v>
      </c>
      <c r="Z22" s="107" t="s">
        <v>27</v>
      </c>
      <c r="AA22" s="240">
        <v>210</v>
      </c>
      <c r="AB22" s="157">
        <f t="shared" si="8"/>
        <v>420</v>
      </c>
      <c r="AC22" s="395"/>
      <c r="AD22" s="110"/>
      <c r="AE22" s="110"/>
      <c r="AF22" s="87"/>
      <c r="AG22" s="86"/>
      <c r="AH22" s="181"/>
      <c r="AI22" s="51">
        <f t="shared" si="9"/>
        <v>0</v>
      </c>
    </row>
    <row r="23" spans="1:35" s="53" customFormat="1" ht="18.75" customHeight="1">
      <c r="A23" s="395"/>
      <c r="B23" s="178"/>
      <c r="C23" s="178"/>
      <c r="D23" s="103"/>
      <c r="E23" s="107"/>
      <c r="F23" s="154"/>
      <c r="G23" s="89">
        <f t="shared" si="5"/>
        <v>0</v>
      </c>
      <c r="H23" s="398"/>
      <c r="I23" s="62"/>
      <c r="J23" s="62"/>
      <c r="K23" s="169"/>
      <c r="L23" s="172"/>
      <c r="M23" s="154"/>
      <c r="N23" s="89">
        <f t="shared" si="6"/>
        <v>0</v>
      </c>
      <c r="O23" s="395"/>
      <c r="P23" s="178"/>
      <c r="Q23" s="178"/>
      <c r="R23" s="103"/>
      <c r="S23" s="103"/>
      <c r="T23" s="182"/>
      <c r="U23" s="73">
        <f t="shared" si="7"/>
        <v>0</v>
      </c>
      <c r="V23" s="400"/>
      <c r="W23" s="72" t="s">
        <v>16</v>
      </c>
      <c r="X23" s="89">
        <v>133</v>
      </c>
      <c r="Y23" s="89">
        <v>1</v>
      </c>
      <c r="Z23" s="89" t="s">
        <v>59</v>
      </c>
      <c r="AA23" s="55">
        <v>170</v>
      </c>
      <c r="AB23" s="157">
        <f t="shared" si="8"/>
        <v>170</v>
      </c>
      <c r="AC23" s="395"/>
      <c r="AD23" s="64"/>
      <c r="AE23" s="64"/>
      <c r="AF23" s="87"/>
      <c r="AG23" s="86"/>
      <c r="AH23" s="158"/>
      <c r="AI23" s="51">
        <f t="shared" si="9"/>
        <v>0</v>
      </c>
    </row>
    <row r="24" spans="1:35" s="53" customFormat="1" ht="18.75" customHeight="1" thickBot="1">
      <c r="A24" s="396"/>
      <c r="B24" s="91"/>
      <c r="C24" s="183"/>
      <c r="D24" s="184"/>
      <c r="E24" s="185"/>
      <c r="F24" s="186"/>
      <c r="G24" s="91">
        <f t="shared" si="5"/>
        <v>0</v>
      </c>
      <c r="H24" s="398"/>
      <c r="I24" s="62"/>
      <c r="J24" s="62"/>
      <c r="K24" s="187"/>
      <c r="L24" s="188"/>
      <c r="M24" s="186"/>
      <c r="N24" s="91">
        <f t="shared" si="6"/>
        <v>0</v>
      </c>
      <c r="O24" s="396"/>
      <c r="P24" s="91"/>
      <c r="Q24" s="183"/>
      <c r="R24" s="184"/>
      <c r="S24" s="184"/>
      <c r="T24" s="189"/>
      <c r="U24" s="190">
        <f t="shared" si="7"/>
        <v>0</v>
      </c>
      <c r="V24" s="401"/>
      <c r="W24" s="72"/>
      <c r="X24" s="89"/>
      <c r="Y24" s="89"/>
      <c r="Z24" s="89"/>
      <c r="AA24" s="191"/>
      <c r="AB24" s="191">
        <f t="shared" si="8"/>
        <v>0</v>
      </c>
      <c r="AC24" s="396"/>
      <c r="AD24" s="64"/>
      <c r="AE24" s="64"/>
      <c r="AF24" s="137"/>
      <c r="AG24" s="138"/>
      <c r="AH24" s="158"/>
      <c r="AI24" s="51">
        <f t="shared" si="9"/>
        <v>0</v>
      </c>
    </row>
    <row r="25" spans="1:46" s="43" customFormat="1" ht="18.75" customHeight="1">
      <c r="A25" s="379" t="s">
        <v>180</v>
      </c>
      <c r="B25" s="111" t="s">
        <v>181</v>
      </c>
      <c r="C25" s="319">
        <v>2.2</v>
      </c>
      <c r="D25" s="319"/>
      <c r="E25" s="320"/>
      <c r="F25" s="321" t="e">
        <f>SUM(#REF!)</f>
        <v>#REF!</v>
      </c>
      <c r="G25" s="321"/>
      <c r="H25" s="375" t="s">
        <v>180</v>
      </c>
      <c r="I25" s="111" t="s">
        <v>181</v>
      </c>
      <c r="J25" s="319">
        <v>3</v>
      </c>
      <c r="K25" s="319"/>
      <c r="L25" s="320"/>
      <c r="M25" s="321" t="e">
        <f>SUM(#REF!)</f>
        <v>#REF!</v>
      </c>
      <c r="N25" s="322"/>
      <c r="O25" s="323" t="s">
        <v>180</v>
      </c>
      <c r="P25" s="111" t="s">
        <v>181</v>
      </c>
      <c r="Q25" s="319">
        <v>1.4</v>
      </c>
      <c r="R25" s="319"/>
      <c r="S25" s="320"/>
      <c r="T25" s="382" t="e">
        <f>SUM(#REF!)</f>
        <v>#REF!</v>
      </c>
      <c r="U25" s="321"/>
      <c r="V25" s="372" t="s">
        <v>180</v>
      </c>
      <c r="W25" s="111" t="s">
        <v>181</v>
      </c>
      <c r="X25" s="319">
        <v>2</v>
      </c>
      <c r="Y25" s="319"/>
      <c r="Z25" s="320"/>
      <c r="AA25" s="321" t="e">
        <f>SUM(#REF!)</f>
        <v>#REF!</v>
      </c>
      <c r="AB25" s="321"/>
      <c r="AC25" s="375" t="s">
        <v>180</v>
      </c>
      <c r="AD25" s="111" t="s">
        <v>181</v>
      </c>
      <c r="AE25" s="319">
        <v>2</v>
      </c>
      <c r="AF25" s="319"/>
      <c r="AG25" s="378"/>
      <c r="AH25" s="332" t="e">
        <f>SUM(#REF!)</f>
        <v>#REF!</v>
      </c>
      <c r="AI25" s="333"/>
      <c r="AJ25" s="112">
        <f>(AE25+X25+Q25+J25+C25)/5</f>
        <v>2.12</v>
      </c>
      <c r="AT25" s="77"/>
    </row>
    <row r="26" spans="1:46" s="43" customFormat="1" ht="18.75" customHeight="1">
      <c r="A26" s="380"/>
      <c r="B26" s="113" t="s">
        <v>182</v>
      </c>
      <c r="C26" s="312">
        <v>0.5</v>
      </c>
      <c r="D26" s="312"/>
      <c r="E26" s="313"/>
      <c r="F26" s="114"/>
      <c r="G26" s="115"/>
      <c r="H26" s="376"/>
      <c r="I26" s="113" t="s">
        <v>182</v>
      </c>
      <c r="J26" s="312">
        <v>0.5</v>
      </c>
      <c r="K26" s="312"/>
      <c r="L26" s="313"/>
      <c r="M26" s="116"/>
      <c r="N26" s="115"/>
      <c r="O26" s="324"/>
      <c r="P26" s="113" t="s">
        <v>182</v>
      </c>
      <c r="Q26" s="312">
        <v>0.5</v>
      </c>
      <c r="R26" s="312"/>
      <c r="S26" s="313"/>
      <c r="T26" s="116"/>
      <c r="U26" s="117"/>
      <c r="V26" s="373"/>
      <c r="W26" s="113" t="s">
        <v>182</v>
      </c>
      <c r="X26" s="312">
        <v>0.6</v>
      </c>
      <c r="Y26" s="312"/>
      <c r="Z26" s="313"/>
      <c r="AA26" s="118"/>
      <c r="AB26" s="115"/>
      <c r="AC26" s="376"/>
      <c r="AD26" s="113" t="s">
        <v>182</v>
      </c>
      <c r="AE26" s="312">
        <v>0.5</v>
      </c>
      <c r="AF26" s="312"/>
      <c r="AG26" s="371"/>
      <c r="AH26" s="119"/>
      <c r="AI26" s="120"/>
      <c r="AJ26" s="112">
        <f aca="true" t="shared" si="10" ref="AJ26:AJ31">(AE26+X26+Q26+J26+C26)/5</f>
        <v>0.52</v>
      </c>
      <c r="AT26" s="77"/>
    </row>
    <row r="27" spans="1:46" s="43" customFormat="1" ht="18.75" customHeight="1">
      <c r="A27" s="380"/>
      <c r="B27" s="121" t="s">
        <v>189</v>
      </c>
      <c r="C27" s="312">
        <v>0.5</v>
      </c>
      <c r="D27" s="312"/>
      <c r="E27" s="313"/>
      <c r="F27" s="114"/>
      <c r="G27" s="115"/>
      <c r="H27" s="376"/>
      <c r="I27" s="121" t="s">
        <v>189</v>
      </c>
      <c r="J27" s="312">
        <v>0.6</v>
      </c>
      <c r="K27" s="312"/>
      <c r="L27" s="313"/>
      <c r="M27" s="116"/>
      <c r="N27" s="115"/>
      <c r="O27" s="324"/>
      <c r="P27" s="121" t="s">
        <v>189</v>
      </c>
      <c r="Q27" s="312">
        <v>0.5</v>
      </c>
      <c r="R27" s="312"/>
      <c r="S27" s="313"/>
      <c r="T27" s="116"/>
      <c r="U27" s="117"/>
      <c r="V27" s="373"/>
      <c r="W27" s="121" t="s">
        <v>189</v>
      </c>
      <c r="X27" s="312">
        <v>0.3</v>
      </c>
      <c r="Y27" s="312"/>
      <c r="Z27" s="313"/>
      <c r="AA27" s="118"/>
      <c r="AB27" s="115"/>
      <c r="AC27" s="376"/>
      <c r="AD27" s="121" t="s">
        <v>189</v>
      </c>
      <c r="AE27" s="312">
        <v>0.3</v>
      </c>
      <c r="AF27" s="312"/>
      <c r="AG27" s="371"/>
      <c r="AH27" s="119"/>
      <c r="AI27" s="120"/>
      <c r="AJ27" s="112">
        <f t="shared" si="10"/>
        <v>0.44000000000000006</v>
      </c>
      <c r="AT27" s="85"/>
    </row>
    <row r="28" spans="1:46" s="43" customFormat="1" ht="18.75" customHeight="1">
      <c r="A28" s="380"/>
      <c r="B28" s="122" t="s">
        <v>183</v>
      </c>
      <c r="C28" s="312">
        <v>0.5</v>
      </c>
      <c r="D28" s="312"/>
      <c r="E28" s="313"/>
      <c r="F28" s="114"/>
      <c r="G28" s="115"/>
      <c r="H28" s="376"/>
      <c r="I28" s="122" t="s">
        <v>183</v>
      </c>
      <c r="J28" s="312">
        <v>0.7</v>
      </c>
      <c r="K28" s="312"/>
      <c r="L28" s="313"/>
      <c r="M28" s="116"/>
      <c r="N28" s="115"/>
      <c r="O28" s="324"/>
      <c r="P28" s="122" t="s">
        <v>183</v>
      </c>
      <c r="Q28" s="312">
        <v>0.5</v>
      </c>
      <c r="R28" s="312"/>
      <c r="S28" s="313"/>
      <c r="T28" s="116"/>
      <c r="U28" s="117"/>
      <c r="V28" s="373"/>
      <c r="W28" s="122" t="s">
        <v>184</v>
      </c>
      <c r="X28" s="312">
        <v>0.5</v>
      </c>
      <c r="Y28" s="312"/>
      <c r="Z28" s="313"/>
      <c r="AA28" s="118"/>
      <c r="AB28" s="115"/>
      <c r="AC28" s="376"/>
      <c r="AD28" s="122" t="s">
        <v>184</v>
      </c>
      <c r="AE28" s="312">
        <v>0.5</v>
      </c>
      <c r="AF28" s="312"/>
      <c r="AG28" s="371"/>
      <c r="AH28" s="119"/>
      <c r="AI28" s="120"/>
      <c r="AJ28" s="112">
        <f t="shared" si="10"/>
        <v>0.54</v>
      </c>
      <c r="AT28" s="85"/>
    </row>
    <row r="29" spans="1:46" s="43" customFormat="1" ht="18.75" customHeight="1">
      <c r="A29" s="380"/>
      <c r="B29" s="113" t="s">
        <v>190</v>
      </c>
      <c r="C29" s="312">
        <v>0.5</v>
      </c>
      <c r="D29" s="312"/>
      <c r="E29" s="313"/>
      <c r="F29" s="114"/>
      <c r="G29" s="115"/>
      <c r="H29" s="376"/>
      <c r="I29" s="113" t="s">
        <v>190</v>
      </c>
      <c r="J29" s="312">
        <v>0</v>
      </c>
      <c r="K29" s="312"/>
      <c r="L29" s="313"/>
      <c r="M29" s="116"/>
      <c r="N29" s="115"/>
      <c r="O29" s="324"/>
      <c r="P29" s="113" t="s">
        <v>190</v>
      </c>
      <c r="Q29" s="312">
        <v>1</v>
      </c>
      <c r="R29" s="312"/>
      <c r="S29" s="313"/>
      <c r="T29" s="116"/>
      <c r="U29" s="117"/>
      <c r="V29" s="373"/>
      <c r="W29" s="113" t="s">
        <v>190</v>
      </c>
      <c r="X29" s="312">
        <v>0.5</v>
      </c>
      <c r="Y29" s="312"/>
      <c r="Z29" s="313"/>
      <c r="AA29" s="118"/>
      <c r="AB29" s="115"/>
      <c r="AC29" s="376"/>
      <c r="AD29" s="113" t="s">
        <v>190</v>
      </c>
      <c r="AE29" s="312">
        <v>1</v>
      </c>
      <c r="AF29" s="312"/>
      <c r="AG29" s="313"/>
      <c r="AH29" s="119"/>
      <c r="AI29" s="120"/>
      <c r="AJ29" s="112">
        <f t="shared" si="10"/>
        <v>0.6</v>
      </c>
      <c r="AT29" s="85"/>
    </row>
    <row r="30" spans="1:46" s="43" customFormat="1" ht="18.75" customHeight="1">
      <c r="A30" s="380"/>
      <c r="B30" s="113" t="s">
        <v>191</v>
      </c>
      <c r="C30" s="312">
        <v>0.6</v>
      </c>
      <c r="D30" s="312"/>
      <c r="E30" s="313"/>
      <c r="F30" s="114"/>
      <c r="G30" s="115"/>
      <c r="H30" s="376"/>
      <c r="I30" s="113" t="s">
        <v>191</v>
      </c>
      <c r="J30" s="312">
        <v>0.6</v>
      </c>
      <c r="K30" s="312"/>
      <c r="L30" s="313"/>
      <c r="M30" s="123"/>
      <c r="N30" s="115"/>
      <c r="O30" s="324"/>
      <c r="P30" s="113" t="s">
        <v>191</v>
      </c>
      <c r="Q30" s="312">
        <v>0.6</v>
      </c>
      <c r="R30" s="312"/>
      <c r="S30" s="313"/>
      <c r="T30" s="116"/>
      <c r="U30" s="117"/>
      <c r="V30" s="373"/>
      <c r="W30" s="113" t="s">
        <v>191</v>
      </c>
      <c r="X30" s="312">
        <v>0.4</v>
      </c>
      <c r="Y30" s="312"/>
      <c r="Z30" s="313"/>
      <c r="AA30" s="118"/>
      <c r="AB30" s="115"/>
      <c r="AC30" s="376"/>
      <c r="AD30" s="113" t="s">
        <v>191</v>
      </c>
      <c r="AE30" s="312">
        <v>0.6</v>
      </c>
      <c r="AF30" s="312"/>
      <c r="AG30" s="313"/>
      <c r="AH30" s="119"/>
      <c r="AI30" s="120"/>
      <c r="AJ30" s="112">
        <f t="shared" si="10"/>
        <v>0.56</v>
      </c>
      <c r="AK30" s="43">
        <v>0.2</v>
      </c>
      <c r="AT30" s="85"/>
    </row>
    <row r="31" spans="1:46" s="43" customFormat="1" ht="18.75" customHeight="1" thickBot="1">
      <c r="A31" s="381"/>
      <c r="B31" s="124" t="s">
        <v>192</v>
      </c>
      <c r="C31" s="326">
        <f>C25*70+C26*75+C27*25+C28*45+C30*120+C29*60</f>
        <v>328.5</v>
      </c>
      <c r="D31" s="326"/>
      <c r="E31" s="327"/>
      <c r="F31" s="125"/>
      <c r="G31" s="126"/>
      <c r="H31" s="377"/>
      <c r="I31" s="124" t="s">
        <v>192</v>
      </c>
      <c r="J31" s="326">
        <f>J25*70+J26*75+J27*25+J28*45+J30*120+J29*60</f>
        <v>366</v>
      </c>
      <c r="K31" s="326"/>
      <c r="L31" s="327"/>
      <c r="M31" s="127"/>
      <c r="N31" s="126"/>
      <c r="O31" s="325"/>
      <c r="P31" s="124" t="s">
        <v>192</v>
      </c>
      <c r="Q31" s="326">
        <f>Q25*70+Q26*75+Q27*25+Q28*45+Q30*120+Q29*60</f>
        <v>302.5</v>
      </c>
      <c r="R31" s="326"/>
      <c r="S31" s="327"/>
      <c r="T31" s="127"/>
      <c r="U31" s="128"/>
      <c r="V31" s="374"/>
      <c r="W31" s="124" t="s">
        <v>192</v>
      </c>
      <c r="X31" s="326">
        <f>X25*70+X26*75+X27*25+X28*45+X30*120+X29*60</f>
        <v>293</v>
      </c>
      <c r="Y31" s="326"/>
      <c r="Z31" s="327"/>
      <c r="AA31" s="129"/>
      <c r="AB31" s="126"/>
      <c r="AC31" s="377"/>
      <c r="AD31" s="124" t="s">
        <v>192</v>
      </c>
      <c r="AE31" s="326">
        <f>AE25*70+AE26*75+AE27*25+AE28*45+AE30*120+AE29*60</f>
        <v>339.5</v>
      </c>
      <c r="AF31" s="326"/>
      <c r="AG31" s="327"/>
      <c r="AH31" s="130"/>
      <c r="AI31" s="131"/>
      <c r="AJ31" s="112">
        <f t="shared" si="10"/>
        <v>325.9</v>
      </c>
      <c r="AT31" s="85"/>
    </row>
    <row r="32" spans="1:52" s="53" customFormat="1" ht="18.75" customHeight="1">
      <c r="A32" s="92"/>
      <c r="B32" s="93"/>
      <c r="C32" s="93"/>
      <c r="D32" s="132"/>
      <c r="E32" s="132"/>
      <c r="F32" s="94"/>
      <c r="G32" s="93"/>
      <c r="H32" s="95"/>
      <c r="I32" s="93"/>
      <c r="J32" s="93"/>
      <c r="K32" s="132"/>
      <c r="L32" s="132"/>
      <c r="M32" s="94"/>
      <c r="N32" s="93"/>
      <c r="O32" s="96"/>
      <c r="P32" s="92"/>
      <c r="Q32" s="92"/>
      <c r="R32" s="100"/>
      <c r="S32" s="100"/>
      <c r="T32" s="94"/>
      <c r="U32" s="93"/>
      <c r="V32" s="95"/>
      <c r="W32" s="92"/>
      <c r="X32" s="92"/>
      <c r="Y32" s="100"/>
      <c r="Z32" s="100"/>
      <c r="AA32" s="94"/>
      <c r="AB32" s="93"/>
      <c r="AC32" s="92"/>
      <c r="AD32" s="93"/>
      <c r="AE32" s="93"/>
      <c r="AF32" s="132"/>
      <c r="AG32" s="132"/>
      <c r="AH32" s="94"/>
      <c r="AI32" s="93"/>
      <c r="AJ32" s="94"/>
      <c r="AK32" s="93"/>
      <c r="AT32" s="85"/>
      <c r="AU32" s="24"/>
      <c r="AV32" s="24"/>
      <c r="AW32" s="87"/>
      <c r="AX32" s="86"/>
      <c r="AY32" s="54"/>
      <c r="AZ32" s="55"/>
    </row>
    <row r="33" spans="1:63" s="53" customFormat="1" ht="19.5" customHeight="1">
      <c r="A33" s="311" t="s">
        <v>63</v>
      </c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133"/>
      <c r="AJ33" s="133"/>
      <c r="AK33" s="75"/>
      <c r="AL33" s="76"/>
      <c r="AM33" s="76"/>
      <c r="AN33" s="77"/>
      <c r="AO33" s="77"/>
      <c r="AP33" s="77"/>
      <c r="AQ33" s="77"/>
      <c r="AR33" s="77"/>
      <c r="AS33" s="77"/>
      <c r="AT33" s="85"/>
      <c r="AU33" s="24"/>
      <c r="AV33" s="24"/>
      <c r="AW33" s="103"/>
      <c r="AX33" s="107"/>
      <c r="AY33" s="54"/>
      <c r="AZ33" s="55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</row>
    <row r="34" spans="1:63" s="53" customFormat="1" ht="22.5" customHeight="1">
      <c r="A34" s="300" t="s">
        <v>87</v>
      </c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00"/>
      <c r="AD34" s="300"/>
      <c r="AE34" s="300"/>
      <c r="AF34" s="300"/>
      <c r="AG34" s="300"/>
      <c r="AH34" s="300"/>
      <c r="AI34" s="134"/>
      <c r="AJ34" s="134"/>
      <c r="AK34" s="77"/>
      <c r="AL34" s="78"/>
      <c r="AM34" s="78"/>
      <c r="AN34" s="77"/>
      <c r="AO34" s="77"/>
      <c r="AP34" s="77"/>
      <c r="AQ34" s="77"/>
      <c r="AR34" s="77"/>
      <c r="AS34" s="77"/>
      <c r="AT34" s="85"/>
      <c r="AU34" s="24"/>
      <c r="AV34" s="24"/>
      <c r="AW34" s="103"/>
      <c r="AX34" s="107"/>
      <c r="AY34" s="54"/>
      <c r="AZ34" s="55">
        <f>AW34*AY34</f>
        <v>0</v>
      </c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</row>
  </sheetData>
  <sheetProtection selectLockedCells="1" selectUnlockedCells="1"/>
  <mergeCells count="85">
    <mergeCell ref="AD2:AG2"/>
    <mergeCell ref="AD4:AG4"/>
    <mergeCell ref="A6:A15"/>
    <mergeCell ref="AC5:AG5"/>
    <mergeCell ref="AC6:AC15"/>
    <mergeCell ref="V6:V15"/>
    <mergeCell ref="AC16:AG16"/>
    <mergeCell ref="A17:A24"/>
    <mergeCell ref="H17:H24"/>
    <mergeCell ref="O17:O24"/>
    <mergeCell ref="V17:V24"/>
    <mergeCell ref="V16:Z16"/>
    <mergeCell ref="O16:S16"/>
    <mergeCell ref="AC17:AC24"/>
    <mergeCell ref="A16:E16"/>
    <mergeCell ref="H16:L16"/>
    <mergeCell ref="A5:E5"/>
    <mergeCell ref="H5:L5"/>
    <mergeCell ref="O5:S5"/>
    <mergeCell ref="AC2:AC4"/>
    <mergeCell ref="P4:S4"/>
    <mergeCell ref="W4:Z4"/>
    <mergeCell ref="A2:A4"/>
    <mergeCell ref="B4:E4"/>
    <mergeCell ref="B2:E2"/>
    <mergeCell ref="P2:S2"/>
    <mergeCell ref="V2:V4"/>
    <mergeCell ref="W2:Z2"/>
    <mergeCell ref="O6:O15"/>
    <mergeCell ref="V5:Z5"/>
    <mergeCell ref="O2:O4"/>
    <mergeCell ref="H2:H4"/>
    <mergeCell ref="I2:L2"/>
    <mergeCell ref="M25:N25"/>
    <mergeCell ref="O25:O31"/>
    <mergeCell ref="Q25:S25"/>
    <mergeCell ref="T25:U25"/>
    <mergeCell ref="I4:L4"/>
    <mergeCell ref="H6:H15"/>
    <mergeCell ref="AE29:AG29"/>
    <mergeCell ref="X31:Z31"/>
    <mergeCell ref="AE31:AG31"/>
    <mergeCell ref="AH25:AI25"/>
    <mergeCell ref="AP10:AP19"/>
    <mergeCell ref="A25:A31"/>
    <mergeCell ref="C25:E25"/>
    <mergeCell ref="F25:G25"/>
    <mergeCell ref="H25:H31"/>
    <mergeCell ref="J25:L25"/>
    <mergeCell ref="C27:E27"/>
    <mergeCell ref="J27:L27"/>
    <mergeCell ref="Q27:S27"/>
    <mergeCell ref="X27:Z27"/>
    <mergeCell ref="AE27:AG27"/>
    <mergeCell ref="X25:Z25"/>
    <mergeCell ref="AA25:AB25"/>
    <mergeCell ref="AC25:AC31"/>
    <mergeCell ref="AE25:AG25"/>
    <mergeCell ref="X29:Z29"/>
    <mergeCell ref="AE28:AG28"/>
    <mergeCell ref="C29:E29"/>
    <mergeCell ref="J29:L29"/>
    <mergeCell ref="Q29:S29"/>
    <mergeCell ref="V25:V31"/>
    <mergeCell ref="C26:E26"/>
    <mergeCell ref="J26:L26"/>
    <mergeCell ref="Q26:S26"/>
    <mergeCell ref="X26:Z26"/>
    <mergeCell ref="AE26:AG26"/>
    <mergeCell ref="J31:L31"/>
    <mergeCell ref="Q31:S31"/>
    <mergeCell ref="C28:E28"/>
    <mergeCell ref="J28:L28"/>
    <mergeCell ref="Q28:S28"/>
    <mergeCell ref="X28:Z28"/>
    <mergeCell ref="A1:L1"/>
    <mergeCell ref="P1:AD1"/>
    <mergeCell ref="A33:AH33"/>
    <mergeCell ref="A34:AH34"/>
    <mergeCell ref="C30:E30"/>
    <mergeCell ref="J30:L30"/>
    <mergeCell ref="Q30:S30"/>
    <mergeCell ref="X30:Z30"/>
    <mergeCell ref="AE30:AG30"/>
    <mergeCell ref="C31:E31"/>
  </mergeCells>
  <printOptions/>
  <pageMargins left="0.2362204724409449" right="0.15748031496062992" top="0.15748031496062992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4"/>
  <sheetViews>
    <sheetView zoomScalePageLayoutView="0" workbookViewId="0" topLeftCell="A2">
      <selection activeCell="Y20" sqref="Y20"/>
    </sheetView>
  </sheetViews>
  <sheetFormatPr defaultColWidth="6.125" defaultRowHeight="16.5"/>
  <cols>
    <col min="1" max="1" width="3.75390625" style="79" customWidth="1"/>
    <col min="2" max="2" width="18.375" style="80" customWidth="1"/>
    <col min="3" max="3" width="6.125" style="80" hidden="1" customWidth="1"/>
    <col min="4" max="4" width="5.125" style="80" customWidth="1"/>
    <col min="5" max="5" width="5.625" style="80" customWidth="1"/>
    <col min="6" max="6" width="6.125" style="81" hidden="1" customWidth="1"/>
    <col min="7" max="7" width="6.125" style="82" hidden="1" customWidth="1"/>
    <col min="8" max="8" width="3.625" style="79" customWidth="1"/>
    <col min="9" max="9" width="18.625" style="80" customWidth="1"/>
    <col min="10" max="10" width="6.125" style="80" hidden="1" customWidth="1"/>
    <col min="11" max="11" width="5.625" style="80" customWidth="1"/>
    <col min="12" max="12" width="5.00390625" style="80" customWidth="1"/>
    <col min="13" max="13" width="6.125" style="81" hidden="1" customWidth="1"/>
    <col min="14" max="14" width="6.125" style="82" hidden="1" customWidth="1"/>
    <col min="15" max="15" width="3.875" style="79" customWidth="1"/>
    <col min="16" max="16" width="19.125" style="80" customWidth="1"/>
    <col min="17" max="17" width="6.125" style="80" hidden="1" customWidth="1"/>
    <col min="18" max="19" width="5.625" style="80" customWidth="1"/>
    <col min="20" max="20" width="6.125" style="81" hidden="1" customWidth="1"/>
    <col min="21" max="21" width="6.125" style="82" hidden="1" customWidth="1"/>
    <col min="22" max="22" width="3.625" style="83" customWidth="1"/>
    <col min="23" max="23" width="15.50390625" style="80" customWidth="1"/>
    <col min="24" max="24" width="6.125" style="80" hidden="1" customWidth="1"/>
    <col min="25" max="25" width="5.625" style="80" customWidth="1"/>
    <col min="26" max="26" width="4.625" style="80" customWidth="1"/>
    <col min="27" max="27" width="6.125" style="81" hidden="1" customWidth="1"/>
    <col min="28" max="28" width="6.125" style="82" hidden="1" customWidth="1"/>
    <col min="29" max="29" width="4.125" style="79" customWidth="1"/>
    <col min="30" max="30" width="15.50390625" style="80" customWidth="1"/>
    <col min="31" max="31" width="6.125" style="80" customWidth="1"/>
    <col min="32" max="32" width="5.625" style="80" customWidth="1"/>
    <col min="33" max="33" width="5.25390625" style="80" customWidth="1"/>
    <col min="34" max="34" width="6.125" style="84" hidden="1" customWidth="1"/>
    <col min="35" max="35" width="6.125" style="82" hidden="1" customWidth="1"/>
    <col min="36" max="36" width="4.125" style="79" hidden="1" customWidth="1"/>
    <col min="37" max="37" width="17.625" style="80" hidden="1" customWidth="1"/>
    <col min="38" max="38" width="6.125" style="80" hidden="1" customWidth="1"/>
    <col min="39" max="39" width="5.625" style="80" hidden="1" customWidth="1"/>
    <col min="40" max="40" width="4.625" style="80" hidden="1" customWidth="1"/>
    <col min="41" max="41" width="6.125" style="82" hidden="1" customWidth="1"/>
    <col min="42" max="42" width="0" style="85" hidden="1" customWidth="1"/>
    <col min="43" max="16384" width="6.125" style="85" customWidth="1"/>
  </cols>
  <sheetData>
    <row r="1" spans="1:36" s="102" customFormat="1" ht="30" customHeight="1">
      <c r="A1" s="368" t="s">
        <v>265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264"/>
      <c r="N1" s="264"/>
      <c r="O1" s="264">
        <f>'第三周 '!O1+1</f>
        <v>3</v>
      </c>
      <c r="P1" s="369" t="s">
        <v>263</v>
      </c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101">
        <v>60</v>
      </c>
      <c r="AF1" s="101">
        <v>60</v>
      </c>
      <c r="AG1" s="101"/>
      <c r="AH1" s="101"/>
      <c r="AI1" s="101"/>
      <c r="AJ1" s="102">
        <v>64</v>
      </c>
    </row>
    <row r="2" spans="1:42" s="43" customFormat="1" ht="18.75" customHeight="1">
      <c r="A2" s="353" t="s">
        <v>32</v>
      </c>
      <c r="B2" s="354">
        <f>'第三周 '!B2:E2+7</f>
        <v>44613</v>
      </c>
      <c r="C2" s="354"/>
      <c r="D2" s="354"/>
      <c r="E2" s="354"/>
      <c r="F2" s="33"/>
      <c r="G2" s="34"/>
      <c r="H2" s="353" t="s">
        <v>32</v>
      </c>
      <c r="I2" s="336">
        <f>B2+1</f>
        <v>44614</v>
      </c>
      <c r="J2" s="336"/>
      <c r="K2" s="336"/>
      <c r="L2" s="336"/>
      <c r="M2" s="35"/>
      <c r="N2" s="36"/>
      <c r="O2" s="331" t="s">
        <v>32</v>
      </c>
      <c r="P2" s="337">
        <f>I2+1</f>
        <v>44615</v>
      </c>
      <c r="Q2" s="337"/>
      <c r="R2" s="337"/>
      <c r="S2" s="337"/>
      <c r="T2" s="37"/>
      <c r="U2" s="38"/>
      <c r="V2" s="331" t="s">
        <v>32</v>
      </c>
      <c r="W2" s="338">
        <f>P2+1</f>
        <v>44616</v>
      </c>
      <c r="X2" s="338"/>
      <c r="Y2" s="338"/>
      <c r="Z2" s="338"/>
      <c r="AA2" s="39"/>
      <c r="AB2" s="40"/>
      <c r="AC2" s="331" t="s">
        <v>32</v>
      </c>
      <c r="AD2" s="355">
        <f>W2+1</f>
        <v>44617</v>
      </c>
      <c r="AE2" s="355"/>
      <c r="AF2" s="355"/>
      <c r="AG2" s="355"/>
      <c r="AH2" s="41"/>
      <c r="AI2" s="42"/>
      <c r="AJ2" s="331" t="s">
        <v>32</v>
      </c>
      <c r="AK2" s="432">
        <f>AD2+1</f>
        <v>44618</v>
      </c>
      <c r="AL2" s="433"/>
      <c r="AM2" s="433"/>
      <c r="AN2" s="434"/>
      <c r="AO2" s="41"/>
      <c r="AP2" s="42"/>
    </row>
    <row r="3" spans="1:42" s="43" customFormat="1" ht="18.75" customHeight="1">
      <c r="A3" s="353"/>
      <c r="B3" s="44" t="s">
        <v>33</v>
      </c>
      <c r="C3" s="44" t="s">
        <v>34</v>
      </c>
      <c r="D3" s="45" t="s">
        <v>35</v>
      </c>
      <c r="E3" s="45" t="s">
        <v>36</v>
      </c>
      <c r="F3" s="46" t="s">
        <v>37</v>
      </c>
      <c r="G3" s="44" t="s">
        <v>38</v>
      </c>
      <c r="H3" s="353"/>
      <c r="I3" s="44" t="s">
        <v>33</v>
      </c>
      <c r="J3" s="44" t="s">
        <v>34</v>
      </c>
      <c r="K3" s="45" t="s">
        <v>35</v>
      </c>
      <c r="L3" s="45" t="s">
        <v>36</v>
      </c>
      <c r="M3" s="46" t="s">
        <v>37</v>
      </c>
      <c r="N3" s="47" t="s">
        <v>38</v>
      </c>
      <c r="O3" s="331"/>
      <c r="P3" s="44" t="s">
        <v>33</v>
      </c>
      <c r="Q3" s="44" t="s">
        <v>34</v>
      </c>
      <c r="R3" s="45" t="s">
        <v>35</v>
      </c>
      <c r="S3" s="45" t="s">
        <v>36</v>
      </c>
      <c r="T3" s="46" t="s">
        <v>37</v>
      </c>
      <c r="U3" s="47" t="s">
        <v>38</v>
      </c>
      <c r="V3" s="331"/>
      <c r="W3" s="44" t="s">
        <v>33</v>
      </c>
      <c r="X3" s="44" t="s">
        <v>34</v>
      </c>
      <c r="Y3" s="45" t="s">
        <v>35</v>
      </c>
      <c r="Z3" s="45" t="s">
        <v>36</v>
      </c>
      <c r="AA3" s="46" t="s">
        <v>37</v>
      </c>
      <c r="AB3" s="47" t="s">
        <v>38</v>
      </c>
      <c r="AC3" s="331"/>
      <c r="AD3" s="44" t="s">
        <v>33</v>
      </c>
      <c r="AE3" s="44" t="s">
        <v>34</v>
      </c>
      <c r="AF3" s="45" t="s">
        <v>35</v>
      </c>
      <c r="AG3" s="45" t="s">
        <v>36</v>
      </c>
      <c r="AH3" s="46" t="s">
        <v>37</v>
      </c>
      <c r="AI3" s="47" t="s">
        <v>38</v>
      </c>
      <c r="AJ3" s="331"/>
      <c r="AK3" s="44" t="s">
        <v>33</v>
      </c>
      <c r="AL3" s="44" t="s">
        <v>34</v>
      </c>
      <c r="AM3" s="51" t="s">
        <v>35</v>
      </c>
      <c r="AN3" s="150" t="s">
        <v>36</v>
      </c>
      <c r="AO3" s="57" t="s">
        <v>37</v>
      </c>
      <c r="AP3" s="47" t="s">
        <v>38</v>
      </c>
    </row>
    <row r="4" spans="1:42" s="53" customFormat="1" ht="18.75" customHeight="1" hidden="1">
      <c r="A4" s="353"/>
      <c r="B4" s="346" t="s">
        <v>39</v>
      </c>
      <c r="C4" s="346"/>
      <c r="D4" s="346"/>
      <c r="E4" s="346"/>
      <c r="F4" s="48"/>
      <c r="G4" s="49"/>
      <c r="H4" s="353"/>
      <c r="I4" s="346" t="s">
        <v>40</v>
      </c>
      <c r="J4" s="346"/>
      <c r="K4" s="346"/>
      <c r="L4" s="346"/>
      <c r="M4" s="48"/>
      <c r="N4" s="50"/>
      <c r="O4" s="331"/>
      <c r="P4" s="346" t="s">
        <v>41</v>
      </c>
      <c r="Q4" s="346"/>
      <c r="R4" s="346"/>
      <c r="S4" s="346"/>
      <c r="T4" s="46"/>
      <c r="U4" s="51"/>
      <c r="V4" s="331"/>
      <c r="W4" s="346" t="s">
        <v>42</v>
      </c>
      <c r="X4" s="346"/>
      <c r="Y4" s="346"/>
      <c r="Z4" s="346"/>
      <c r="AA4" s="48"/>
      <c r="AB4" s="50"/>
      <c r="AC4" s="331"/>
      <c r="AD4" s="357" t="s">
        <v>43</v>
      </c>
      <c r="AE4" s="357"/>
      <c r="AF4" s="357"/>
      <c r="AG4" s="357"/>
      <c r="AH4" s="52"/>
      <c r="AI4" s="50"/>
      <c r="AJ4" s="331"/>
      <c r="AK4" s="357" t="s">
        <v>43</v>
      </c>
      <c r="AL4" s="357"/>
      <c r="AM4" s="357"/>
      <c r="AN4" s="435"/>
      <c r="AO4" s="52"/>
      <c r="AP4" s="50"/>
    </row>
    <row r="5" spans="1:42" s="53" customFormat="1" ht="18.75" customHeight="1">
      <c r="A5" s="352" t="s">
        <v>44</v>
      </c>
      <c r="B5" s="348"/>
      <c r="C5" s="348"/>
      <c r="D5" s="348"/>
      <c r="E5" s="348"/>
      <c r="F5" s="97"/>
      <c r="G5" s="98"/>
      <c r="H5" s="352" t="s">
        <v>44</v>
      </c>
      <c r="I5" s="348"/>
      <c r="J5" s="348"/>
      <c r="K5" s="348"/>
      <c r="L5" s="348"/>
      <c r="M5" s="97"/>
      <c r="N5" s="99"/>
      <c r="O5" s="347" t="s">
        <v>44</v>
      </c>
      <c r="P5" s="348"/>
      <c r="Q5" s="348"/>
      <c r="R5" s="348"/>
      <c r="S5" s="348"/>
      <c r="T5" s="97"/>
      <c r="U5" s="99"/>
      <c r="V5" s="347" t="s">
        <v>44</v>
      </c>
      <c r="W5" s="348"/>
      <c r="X5" s="348"/>
      <c r="Y5" s="348"/>
      <c r="Z5" s="348"/>
      <c r="AA5" s="97"/>
      <c r="AB5" s="99"/>
      <c r="AC5" s="347" t="s">
        <v>44</v>
      </c>
      <c r="AD5" s="348"/>
      <c r="AE5" s="348"/>
      <c r="AF5" s="348"/>
      <c r="AG5" s="348"/>
      <c r="AH5" s="48"/>
      <c r="AI5" s="50"/>
      <c r="AJ5" s="347" t="s">
        <v>44</v>
      </c>
      <c r="AK5" s="348"/>
      <c r="AL5" s="348"/>
      <c r="AM5" s="348"/>
      <c r="AN5" s="348"/>
      <c r="AO5" s="48"/>
      <c r="AP5" s="50"/>
    </row>
    <row r="6" spans="1:42" s="53" customFormat="1" ht="18.75" customHeight="1">
      <c r="A6" s="399" t="s">
        <v>163</v>
      </c>
      <c r="B6" s="24" t="s">
        <v>164</v>
      </c>
      <c r="C6" s="24">
        <v>78</v>
      </c>
      <c r="D6" s="87">
        <v>5</v>
      </c>
      <c r="E6" s="86" t="s">
        <v>28</v>
      </c>
      <c r="F6" s="54">
        <v>45</v>
      </c>
      <c r="G6" s="55">
        <f>D6*F6</f>
        <v>225</v>
      </c>
      <c r="H6" s="383" t="s">
        <v>176</v>
      </c>
      <c r="I6" s="24" t="s">
        <v>81</v>
      </c>
      <c r="J6" s="24">
        <v>5</v>
      </c>
      <c r="K6" s="135">
        <v>2</v>
      </c>
      <c r="L6" s="136" t="s">
        <v>28</v>
      </c>
      <c r="M6" s="54">
        <v>260</v>
      </c>
      <c r="N6" s="55">
        <f>K6*M6</f>
        <v>520</v>
      </c>
      <c r="O6" s="306" t="s">
        <v>230</v>
      </c>
      <c r="P6" s="24" t="s">
        <v>106</v>
      </c>
      <c r="Q6" s="24">
        <v>23</v>
      </c>
      <c r="R6" s="87">
        <f>ROUND($AE$1*Q6/1000,1)</f>
        <v>1.4</v>
      </c>
      <c r="S6" s="86" t="s">
        <v>0</v>
      </c>
      <c r="T6" s="54">
        <v>40</v>
      </c>
      <c r="U6" s="55">
        <f>R6*T6</f>
        <v>56</v>
      </c>
      <c r="V6" s="306" t="s">
        <v>168</v>
      </c>
      <c r="W6" s="24" t="s">
        <v>169</v>
      </c>
      <c r="X6" s="24">
        <v>6</v>
      </c>
      <c r="Y6" s="87" t="s">
        <v>29</v>
      </c>
      <c r="Z6" s="87" t="s">
        <v>0</v>
      </c>
      <c r="AA6" s="54"/>
      <c r="AB6" s="55" t="e">
        <f>Y6*AA6</f>
        <v>#VALUE!</v>
      </c>
      <c r="AC6" s="306" t="s">
        <v>202</v>
      </c>
      <c r="AD6" s="192" t="s">
        <v>203</v>
      </c>
      <c r="AE6" s="56">
        <v>26</v>
      </c>
      <c r="AF6" s="87">
        <v>4</v>
      </c>
      <c r="AG6" s="86" t="s">
        <v>28</v>
      </c>
      <c r="AH6" s="57">
        <v>24</v>
      </c>
      <c r="AI6" s="51">
        <f>AF6*AH6</f>
        <v>96</v>
      </c>
      <c r="AJ6" s="399" t="s">
        <v>204</v>
      </c>
      <c r="AK6" s="24" t="s">
        <v>45</v>
      </c>
      <c r="AL6" s="24">
        <v>8</v>
      </c>
      <c r="AM6" s="87">
        <v>1</v>
      </c>
      <c r="AN6" s="86" t="s">
        <v>0</v>
      </c>
      <c r="AO6" s="241">
        <v>51</v>
      </c>
      <c r="AP6" s="24"/>
    </row>
    <row r="7" spans="1:42" s="53" customFormat="1" ht="18.75" customHeight="1">
      <c r="A7" s="400"/>
      <c r="B7" s="24" t="s">
        <v>231</v>
      </c>
      <c r="C7" s="24">
        <v>32</v>
      </c>
      <c r="D7" s="87" t="s">
        <v>29</v>
      </c>
      <c r="E7" s="86" t="s">
        <v>0</v>
      </c>
      <c r="F7" s="54" t="s">
        <v>251</v>
      </c>
      <c r="G7" s="55" t="e">
        <f aca="true" t="shared" si="0" ref="G7:G15">D7*F7</f>
        <v>#VALUE!</v>
      </c>
      <c r="H7" s="384"/>
      <c r="I7" s="59" t="s">
        <v>94</v>
      </c>
      <c r="J7" s="60"/>
      <c r="K7" s="103"/>
      <c r="L7" s="107"/>
      <c r="M7" s="54"/>
      <c r="N7" s="55">
        <f aca="true" t="shared" si="1" ref="N7:N15">K7*M7</f>
        <v>0</v>
      </c>
      <c r="O7" s="307"/>
      <c r="P7" s="229" t="s">
        <v>158</v>
      </c>
      <c r="Q7" s="24">
        <v>3</v>
      </c>
      <c r="R7" s="87">
        <v>1</v>
      </c>
      <c r="S7" s="86" t="s">
        <v>28</v>
      </c>
      <c r="T7" s="54">
        <v>280</v>
      </c>
      <c r="U7" s="55">
        <f>R7*T7</f>
        <v>280</v>
      </c>
      <c r="V7" s="307"/>
      <c r="W7" s="24" t="s">
        <v>231</v>
      </c>
      <c r="X7" s="24">
        <v>18</v>
      </c>
      <c r="Y7" s="87">
        <v>3</v>
      </c>
      <c r="Z7" s="87" t="s">
        <v>0</v>
      </c>
      <c r="AA7" s="54">
        <v>182</v>
      </c>
      <c r="AB7" s="55">
        <f aca="true" t="shared" si="2" ref="AB7:AB15">Y7*AA7</f>
        <v>546</v>
      </c>
      <c r="AC7" s="307"/>
      <c r="AD7" s="24" t="s">
        <v>232</v>
      </c>
      <c r="AE7" s="56">
        <v>26.5</v>
      </c>
      <c r="AF7" s="87">
        <v>3</v>
      </c>
      <c r="AG7" s="86" t="s">
        <v>0</v>
      </c>
      <c r="AH7" s="57">
        <v>187</v>
      </c>
      <c r="AI7" s="51">
        <f aca="true" t="shared" si="3" ref="AI7:AI15">AF7*AH7</f>
        <v>561</v>
      </c>
      <c r="AJ7" s="400"/>
      <c r="AK7" s="229" t="s">
        <v>21</v>
      </c>
      <c r="AL7" s="24">
        <v>12</v>
      </c>
      <c r="AM7" s="87">
        <v>2</v>
      </c>
      <c r="AN7" s="86" t="s">
        <v>27</v>
      </c>
      <c r="AO7" s="241">
        <v>55</v>
      </c>
      <c r="AP7" s="24"/>
    </row>
    <row r="8" spans="1:42" s="53" customFormat="1" ht="18.75" customHeight="1">
      <c r="A8" s="400"/>
      <c r="B8" s="24" t="s">
        <v>165</v>
      </c>
      <c r="C8" s="24">
        <v>18</v>
      </c>
      <c r="D8" s="87">
        <v>0.5</v>
      </c>
      <c r="E8" s="86" t="s">
        <v>0</v>
      </c>
      <c r="F8" s="54">
        <v>178</v>
      </c>
      <c r="G8" s="55">
        <f>D8*F8</f>
        <v>89</v>
      </c>
      <c r="H8" s="384"/>
      <c r="I8" s="88" t="s">
        <v>240</v>
      </c>
      <c r="J8" s="58">
        <v>133</v>
      </c>
      <c r="K8" s="87">
        <v>4</v>
      </c>
      <c r="L8" s="87" t="s">
        <v>59</v>
      </c>
      <c r="M8" s="54">
        <v>70</v>
      </c>
      <c r="N8" s="55">
        <f t="shared" si="1"/>
        <v>280</v>
      </c>
      <c r="O8" s="307"/>
      <c r="P8" s="24" t="s">
        <v>159</v>
      </c>
      <c r="Q8" s="24">
        <v>34</v>
      </c>
      <c r="R8" s="87">
        <f>ROUND($AE$1*Q8/1000,1)</f>
        <v>2</v>
      </c>
      <c r="S8" s="86" t="s">
        <v>0</v>
      </c>
      <c r="T8" s="54">
        <v>54</v>
      </c>
      <c r="U8" s="55">
        <f aca="true" t="shared" si="4" ref="U8:U13">R8*T8</f>
        <v>108</v>
      </c>
      <c r="V8" s="307"/>
      <c r="W8" s="24" t="s">
        <v>170</v>
      </c>
      <c r="X8" s="24">
        <v>40</v>
      </c>
      <c r="Y8" s="87">
        <f>ROUND($AE$1*X8/1000,1)</f>
        <v>2.4</v>
      </c>
      <c r="Z8" s="87" t="s">
        <v>0</v>
      </c>
      <c r="AA8" s="54">
        <v>59</v>
      </c>
      <c r="AB8" s="55">
        <f t="shared" si="2"/>
        <v>141.6</v>
      </c>
      <c r="AC8" s="307"/>
      <c r="AD8" s="56" t="s">
        <v>205</v>
      </c>
      <c r="AE8" s="56">
        <v>1</v>
      </c>
      <c r="AF8" s="87" t="s">
        <v>29</v>
      </c>
      <c r="AG8" s="86" t="s">
        <v>0</v>
      </c>
      <c r="AH8" s="57"/>
      <c r="AI8" s="51" t="e">
        <f t="shared" si="3"/>
        <v>#VALUE!</v>
      </c>
      <c r="AJ8" s="400"/>
      <c r="AK8" s="24" t="s">
        <v>46</v>
      </c>
      <c r="AL8" s="24">
        <v>15</v>
      </c>
      <c r="AM8" s="87">
        <f>ROUND($AE$1*AL8/1000,1)</f>
        <v>0.9</v>
      </c>
      <c r="AN8" s="86" t="s">
        <v>0</v>
      </c>
      <c r="AO8" s="241">
        <v>67</v>
      </c>
      <c r="AP8" s="24"/>
    </row>
    <row r="9" spans="1:42" s="53" customFormat="1" ht="18.75" customHeight="1">
      <c r="A9" s="400"/>
      <c r="B9" s="24" t="s">
        <v>166</v>
      </c>
      <c r="C9" s="24">
        <v>31</v>
      </c>
      <c r="D9" s="87">
        <v>1</v>
      </c>
      <c r="E9" s="86" t="s">
        <v>0</v>
      </c>
      <c r="F9" s="54">
        <v>70</v>
      </c>
      <c r="G9" s="55">
        <f t="shared" si="0"/>
        <v>70</v>
      </c>
      <c r="H9" s="384"/>
      <c r="I9" s="61"/>
      <c r="J9" s="61"/>
      <c r="K9" s="103"/>
      <c r="L9" s="103"/>
      <c r="M9" s="54"/>
      <c r="N9" s="55">
        <f t="shared" si="1"/>
        <v>0</v>
      </c>
      <c r="O9" s="307"/>
      <c r="P9" s="24" t="s">
        <v>45</v>
      </c>
      <c r="Q9" s="24">
        <v>16</v>
      </c>
      <c r="R9" s="87">
        <f>ROUND($AE$1*Q9/1000,1)</f>
        <v>1</v>
      </c>
      <c r="S9" s="86" t="s">
        <v>0</v>
      </c>
      <c r="T9" s="54">
        <v>51</v>
      </c>
      <c r="U9" s="55">
        <f t="shared" si="4"/>
        <v>51</v>
      </c>
      <c r="V9" s="307"/>
      <c r="W9" s="24" t="s">
        <v>106</v>
      </c>
      <c r="X9" s="24">
        <v>6</v>
      </c>
      <c r="Y9" s="87">
        <f>ROUND($AE$1*X9/1000,1)</f>
        <v>0.4</v>
      </c>
      <c r="Z9" s="87" t="s">
        <v>0</v>
      </c>
      <c r="AA9" s="54">
        <v>40</v>
      </c>
      <c r="AB9" s="55">
        <f t="shared" si="2"/>
        <v>16</v>
      </c>
      <c r="AC9" s="307"/>
      <c r="AD9" s="24" t="s">
        <v>45</v>
      </c>
      <c r="AE9" s="56">
        <v>17</v>
      </c>
      <c r="AF9" s="87">
        <v>0.6</v>
      </c>
      <c r="AG9" s="86" t="s">
        <v>0</v>
      </c>
      <c r="AH9" s="57">
        <v>51</v>
      </c>
      <c r="AI9" s="51">
        <f t="shared" si="3"/>
        <v>30.599999999999998</v>
      </c>
      <c r="AJ9" s="400"/>
      <c r="AK9" s="24" t="s">
        <v>233</v>
      </c>
      <c r="AL9" s="24">
        <v>15</v>
      </c>
      <c r="AM9" s="87" t="s">
        <v>29</v>
      </c>
      <c r="AN9" s="86" t="s">
        <v>0</v>
      </c>
      <c r="AO9" s="241"/>
      <c r="AP9" s="24"/>
    </row>
    <row r="10" spans="1:42" s="53" customFormat="1" ht="18.75" customHeight="1">
      <c r="A10" s="400"/>
      <c r="B10" s="24" t="s">
        <v>45</v>
      </c>
      <c r="C10" s="24">
        <v>18</v>
      </c>
      <c r="D10" s="87">
        <v>0.5</v>
      </c>
      <c r="E10" s="86" t="s">
        <v>0</v>
      </c>
      <c r="F10" s="54">
        <v>51</v>
      </c>
      <c r="G10" s="55">
        <f t="shared" si="0"/>
        <v>25.5</v>
      </c>
      <c r="H10" s="384"/>
      <c r="I10" s="164"/>
      <c r="J10" s="164"/>
      <c r="K10" s="103"/>
      <c r="L10" s="103"/>
      <c r="M10" s="54"/>
      <c r="N10" s="55">
        <f t="shared" si="1"/>
        <v>0</v>
      </c>
      <c r="O10" s="307"/>
      <c r="P10" s="24" t="s">
        <v>46</v>
      </c>
      <c r="Q10" s="24">
        <v>10</v>
      </c>
      <c r="R10" s="87">
        <f>ROUND($AE$1*Q10/60,1)</f>
        <v>10</v>
      </c>
      <c r="S10" s="86" t="s">
        <v>68</v>
      </c>
      <c r="T10" s="54">
        <v>67</v>
      </c>
      <c r="U10" s="55">
        <f t="shared" si="4"/>
        <v>670</v>
      </c>
      <c r="V10" s="307"/>
      <c r="W10" s="24" t="s">
        <v>171</v>
      </c>
      <c r="X10" s="24">
        <v>6</v>
      </c>
      <c r="Y10" s="87">
        <f>ROUND($AE$1*X10/1000,1)</f>
        <v>0.4</v>
      </c>
      <c r="Z10" s="87" t="s">
        <v>0</v>
      </c>
      <c r="AA10" s="54">
        <v>110</v>
      </c>
      <c r="AB10" s="55">
        <f t="shared" si="2"/>
        <v>44</v>
      </c>
      <c r="AC10" s="307"/>
      <c r="AD10" s="56" t="s">
        <v>1</v>
      </c>
      <c r="AE10" s="56">
        <v>40</v>
      </c>
      <c r="AF10" s="87">
        <f>ROUND($AE$1*AE10/1000,1)</f>
        <v>2.4</v>
      </c>
      <c r="AG10" s="86" t="s">
        <v>0</v>
      </c>
      <c r="AH10" s="57">
        <v>86</v>
      </c>
      <c r="AI10" s="51">
        <f t="shared" si="3"/>
        <v>206.4</v>
      </c>
      <c r="AJ10" s="400"/>
      <c r="AK10" s="24" t="s">
        <v>206</v>
      </c>
      <c r="AL10" s="24">
        <v>1.5</v>
      </c>
      <c r="AM10" s="87" t="s">
        <v>29</v>
      </c>
      <c r="AN10" s="86" t="s">
        <v>0</v>
      </c>
      <c r="AO10" s="241">
        <v>160</v>
      </c>
      <c r="AP10" s="24"/>
    </row>
    <row r="11" spans="1:42" s="53" customFormat="1" ht="18.75" customHeight="1">
      <c r="A11" s="400"/>
      <c r="B11" s="64" t="s">
        <v>167</v>
      </c>
      <c r="C11" s="24">
        <v>5</v>
      </c>
      <c r="D11" s="87">
        <v>1</v>
      </c>
      <c r="E11" s="86" t="s">
        <v>27</v>
      </c>
      <c r="F11" s="54">
        <v>45</v>
      </c>
      <c r="G11" s="55">
        <f t="shared" si="0"/>
        <v>45</v>
      </c>
      <c r="H11" s="384"/>
      <c r="I11" s="164"/>
      <c r="J11" s="164"/>
      <c r="K11" s="103"/>
      <c r="L11" s="103"/>
      <c r="M11" s="54"/>
      <c r="N11" s="55">
        <f t="shared" si="1"/>
        <v>0</v>
      </c>
      <c r="O11" s="307"/>
      <c r="P11" s="24" t="s">
        <v>160</v>
      </c>
      <c r="Q11" s="24">
        <v>15</v>
      </c>
      <c r="R11" s="87">
        <f>ROUND($AE$1*Q11/1000,1)</f>
        <v>0.9</v>
      </c>
      <c r="S11" s="86" t="s">
        <v>0</v>
      </c>
      <c r="T11" s="54">
        <v>86</v>
      </c>
      <c r="U11" s="55">
        <f t="shared" si="4"/>
        <v>77.4</v>
      </c>
      <c r="V11" s="307"/>
      <c r="W11" s="24" t="s">
        <v>120</v>
      </c>
      <c r="X11" s="24">
        <v>6</v>
      </c>
      <c r="Y11" s="87">
        <f>ROUND($AE$1*X11/1000,1)</f>
        <v>0.4</v>
      </c>
      <c r="Z11" s="87" t="s">
        <v>0</v>
      </c>
      <c r="AA11" s="54">
        <v>160</v>
      </c>
      <c r="AB11" s="55">
        <f t="shared" si="2"/>
        <v>64</v>
      </c>
      <c r="AC11" s="307"/>
      <c r="AD11" s="192" t="s">
        <v>207</v>
      </c>
      <c r="AE11" s="56">
        <v>3</v>
      </c>
      <c r="AF11" s="87" t="s">
        <v>29</v>
      </c>
      <c r="AG11" s="86" t="s">
        <v>0</v>
      </c>
      <c r="AH11" s="57"/>
      <c r="AI11" s="51" t="e">
        <f t="shared" si="3"/>
        <v>#VALUE!</v>
      </c>
      <c r="AJ11" s="400"/>
      <c r="AK11" s="24" t="s">
        <v>208</v>
      </c>
      <c r="AL11" s="24">
        <v>6</v>
      </c>
      <c r="AM11" s="87">
        <f>ROUND($AE$1*AL11/1000,1)</f>
        <v>0.4</v>
      </c>
      <c r="AN11" s="86" t="s">
        <v>0</v>
      </c>
      <c r="AO11" s="241">
        <v>2050</v>
      </c>
      <c r="AP11" s="24"/>
    </row>
    <row r="12" spans="1:42" s="43" customFormat="1" ht="18.75" customHeight="1">
      <c r="A12" s="400"/>
      <c r="B12" s="64" t="s">
        <v>160</v>
      </c>
      <c r="C12" s="24">
        <v>25</v>
      </c>
      <c r="D12" s="87">
        <v>1</v>
      </c>
      <c r="E12" s="86" t="s">
        <v>0</v>
      </c>
      <c r="F12" s="54">
        <v>86</v>
      </c>
      <c r="G12" s="55"/>
      <c r="H12" s="384"/>
      <c r="I12" s="164"/>
      <c r="J12" s="164"/>
      <c r="K12" s="103"/>
      <c r="L12" s="103"/>
      <c r="M12" s="54"/>
      <c r="N12" s="55">
        <f t="shared" si="1"/>
        <v>0</v>
      </c>
      <c r="O12" s="307"/>
      <c r="P12" s="24" t="s">
        <v>161</v>
      </c>
      <c r="Q12" s="24">
        <v>1</v>
      </c>
      <c r="R12" s="87" t="s">
        <v>29</v>
      </c>
      <c r="S12" s="86" t="s">
        <v>27</v>
      </c>
      <c r="T12" s="54"/>
      <c r="U12" s="55"/>
      <c r="V12" s="307"/>
      <c r="W12" s="24" t="s">
        <v>172</v>
      </c>
      <c r="X12" s="24">
        <v>0.5</v>
      </c>
      <c r="Y12" s="87" t="s">
        <v>29</v>
      </c>
      <c r="Z12" s="87" t="s">
        <v>0</v>
      </c>
      <c r="AA12" s="54"/>
      <c r="AB12" s="55" t="e">
        <f t="shared" si="2"/>
        <v>#VALUE!</v>
      </c>
      <c r="AC12" s="307"/>
      <c r="AD12" s="24" t="s">
        <v>70</v>
      </c>
      <c r="AE12" s="24">
        <v>3</v>
      </c>
      <c r="AF12" s="87">
        <f>ROUND($AE$1*AE12/1000,1)</f>
        <v>0.2</v>
      </c>
      <c r="AG12" s="86" t="s">
        <v>0</v>
      </c>
      <c r="AH12" s="57">
        <v>181</v>
      </c>
      <c r="AI12" s="51">
        <f t="shared" si="3"/>
        <v>36.2</v>
      </c>
      <c r="AJ12" s="400"/>
      <c r="AK12" s="64" t="s">
        <v>106</v>
      </c>
      <c r="AL12" s="24">
        <v>12</v>
      </c>
      <c r="AM12" s="87">
        <f>ROUND($AE$1*AL12/1000,1)</f>
        <v>0.7</v>
      </c>
      <c r="AN12" s="86" t="s">
        <v>0</v>
      </c>
      <c r="AO12" s="241">
        <v>40</v>
      </c>
      <c r="AP12" s="64"/>
    </row>
    <row r="13" spans="1:42" s="53" customFormat="1" ht="18.75" customHeight="1">
      <c r="A13" s="400"/>
      <c r="B13" s="24" t="s">
        <v>161</v>
      </c>
      <c r="C13" s="64">
        <v>0.1</v>
      </c>
      <c r="D13" s="87">
        <v>1</v>
      </c>
      <c r="E13" s="86" t="s">
        <v>27</v>
      </c>
      <c r="F13" s="54">
        <v>130</v>
      </c>
      <c r="G13" s="55">
        <f t="shared" si="0"/>
        <v>130</v>
      </c>
      <c r="H13" s="384"/>
      <c r="I13" s="164"/>
      <c r="J13" s="164"/>
      <c r="K13" s="103"/>
      <c r="L13" s="103"/>
      <c r="M13" s="54"/>
      <c r="N13" s="55">
        <f t="shared" si="1"/>
        <v>0</v>
      </c>
      <c r="O13" s="307"/>
      <c r="P13" s="24" t="s">
        <v>229</v>
      </c>
      <c r="Q13" s="24">
        <v>35</v>
      </c>
      <c r="R13" s="87">
        <f>ROUND($AE$1*Q13/1000,0)</f>
        <v>2</v>
      </c>
      <c r="S13" s="86" t="s">
        <v>28</v>
      </c>
      <c r="T13" s="54"/>
      <c r="U13" s="55">
        <f t="shared" si="4"/>
        <v>0</v>
      </c>
      <c r="V13" s="307"/>
      <c r="W13" s="24"/>
      <c r="X13" s="24"/>
      <c r="Y13" s="87"/>
      <c r="Z13" s="87"/>
      <c r="AA13" s="54"/>
      <c r="AB13" s="55">
        <f t="shared" si="2"/>
        <v>0</v>
      </c>
      <c r="AC13" s="307"/>
      <c r="AD13" s="56"/>
      <c r="AE13" s="56"/>
      <c r="AF13" s="87"/>
      <c r="AG13" s="86"/>
      <c r="AH13" s="57"/>
      <c r="AI13" s="51">
        <f t="shared" si="3"/>
        <v>0</v>
      </c>
      <c r="AJ13" s="400"/>
      <c r="AK13" s="64"/>
      <c r="AL13" s="64"/>
      <c r="AM13" s="87"/>
      <c r="AN13" s="86"/>
      <c r="AO13" s="241"/>
      <c r="AP13" s="64"/>
    </row>
    <row r="14" spans="1:42" s="53" customFormat="1" ht="18.75" customHeight="1">
      <c r="A14" s="400"/>
      <c r="B14" s="24"/>
      <c r="C14" s="64"/>
      <c r="D14" s="87"/>
      <c r="E14" s="86"/>
      <c r="F14" s="54"/>
      <c r="G14" s="55">
        <f t="shared" si="0"/>
        <v>0</v>
      </c>
      <c r="H14" s="384"/>
      <c r="I14" s="164"/>
      <c r="J14" s="164"/>
      <c r="K14" s="103"/>
      <c r="L14" s="103"/>
      <c r="M14" s="54"/>
      <c r="N14" s="55">
        <f t="shared" si="1"/>
        <v>0</v>
      </c>
      <c r="O14" s="307"/>
      <c r="P14" s="24"/>
      <c r="Q14" s="24"/>
      <c r="R14" s="87"/>
      <c r="S14" s="86"/>
      <c r="T14" s="54"/>
      <c r="U14" s="55"/>
      <c r="V14" s="307"/>
      <c r="W14" s="90"/>
      <c r="X14" s="56"/>
      <c r="Y14" s="87"/>
      <c r="Z14" s="87"/>
      <c r="AA14" s="54"/>
      <c r="AB14" s="55">
        <f t="shared" si="2"/>
        <v>0</v>
      </c>
      <c r="AC14" s="307"/>
      <c r="AD14" s="56"/>
      <c r="AE14" s="56"/>
      <c r="AF14" s="87"/>
      <c r="AG14" s="86"/>
      <c r="AH14" s="57"/>
      <c r="AI14" s="51">
        <f t="shared" si="3"/>
        <v>0</v>
      </c>
      <c r="AJ14" s="400"/>
      <c r="AK14" s="64"/>
      <c r="AL14" s="64"/>
      <c r="AM14" s="87"/>
      <c r="AN14" s="86"/>
      <c r="AO14" s="241"/>
      <c r="AP14" s="64"/>
    </row>
    <row r="15" spans="1:42" s="53" customFormat="1" ht="18.75" customHeight="1">
      <c r="A15" s="400"/>
      <c r="B15" s="24"/>
      <c r="C15" s="24"/>
      <c r="D15" s="87"/>
      <c r="E15" s="86"/>
      <c r="F15" s="54"/>
      <c r="G15" s="55">
        <f t="shared" si="0"/>
        <v>0</v>
      </c>
      <c r="H15" s="384"/>
      <c r="I15" s="164"/>
      <c r="J15" s="164"/>
      <c r="K15" s="103"/>
      <c r="L15" s="103"/>
      <c r="M15" s="54"/>
      <c r="N15" s="55">
        <f t="shared" si="1"/>
        <v>0</v>
      </c>
      <c r="O15" s="307"/>
      <c r="P15" s="420" t="s">
        <v>162</v>
      </c>
      <c r="Q15" s="421"/>
      <c r="R15" s="421"/>
      <c r="S15" s="422"/>
      <c r="T15" s="54"/>
      <c r="U15" s="55"/>
      <c r="V15" s="307"/>
      <c r="W15" s="56"/>
      <c r="X15" s="56"/>
      <c r="Y15" s="87"/>
      <c r="Z15" s="87"/>
      <c r="AA15" s="54"/>
      <c r="AB15" s="55">
        <f t="shared" si="2"/>
        <v>0</v>
      </c>
      <c r="AC15" s="307"/>
      <c r="AD15" s="56"/>
      <c r="AE15" s="56"/>
      <c r="AF15" s="87"/>
      <c r="AG15" s="86"/>
      <c r="AH15" s="57"/>
      <c r="AI15" s="51">
        <f t="shared" si="3"/>
        <v>0</v>
      </c>
      <c r="AJ15" s="400"/>
      <c r="AK15" s="24" t="s">
        <v>209</v>
      </c>
      <c r="AL15" s="24"/>
      <c r="AM15" s="87"/>
      <c r="AN15" s="86"/>
      <c r="AO15" s="241"/>
      <c r="AP15" s="24"/>
    </row>
    <row r="16" spans="1:42" s="53" customFormat="1" ht="18.75" customHeight="1">
      <c r="A16" s="308" t="s">
        <v>47</v>
      </c>
      <c r="B16" s="308"/>
      <c r="C16" s="308"/>
      <c r="D16" s="308"/>
      <c r="E16" s="308"/>
      <c r="F16" s="97"/>
      <c r="G16" s="98"/>
      <c r="H16" s="308" t="s">
        <v>47</v>
      </c>
      <c r="I16" s="308"/>
      <c r="J16" s="308"/>
      <c r="K16" s="308"/>
      <c r="L16" s="308"/>
      <c r="M16" s="97"/>
      <c r="N16" s="99"/>
      <c r="O16" s="308" t="s">
        <v>47</v>
      </c>
      <c r="P16" s="308"/>
      <c r="Q16" s="308"/>
      <c r="R16" s="308"/>
      <c r="S16" s="308"/>
      <c r="T16" s="99"/>
      <c r="U16" s="99"/>
      <c r="V16" s="308" t="s">
        <v>47</v>
      </c>
      <c r="W16" s="308"/>
      <c r="X16" s="308"/>
      <c r="Y16" s="308"/>
      <c r="Z16" s="308"/>
      <c r="AA16" s="99"/>
      <c r="AB16" s="99"/>
      <c r="AC16" s="308" t="s">
        <v>47</v>
      </c>
      <c r="AD16" s="308"/>
      <c r="AE16" s="308"/>
      <c r="AF16" s="308"/>
      <c r="AG16" s="308"/>
      <c r="AH16" s="50"/>
      <c r="AI16" s="50"/>
      <c r="AJ16" s="308" t="s">
        <v>47</v>
      </c>
      <c r="AK16" s="308"/>
      <c r="AL16" s="308"/>
      <c r="AM16" s="308"/>
      <c r="AN16" s="308"/>
      <c r="AO16" s="242"/>
      <c r="AP16" s="50"/>
    </row>
    <row r="17" spans="1:42" s="53" customFormat="1" ht="18.75" customHeight="1">
      <c r="A17" s="306" t="s">
        <v>199</v>
      </c>
      <c r="B17" s="63" t="s">
        <v>93</v>
      </c>
      <c r="C17" s="63">
        <v>60</v>
      </c>
      <c r="D17" s="193">
        <v>20</v>
      </c>
      <c r="E17" s="26" t="s">
        <v>68</v>
      </c>
      <c r="F17" s="54"/>
      <c r="G17" s="55">
        <f aca="true" t="shared" si="5" ref="G17:G24">D17*F17</f>
        <v>0</v>
      </c>
      <c r="H17" s="430" t="s">
        <v>210</v>
      </c>
      <c r="I17" s="74" t="s">
        <v>211</v>
      </c>
      <c r="J17" s="74">
        <v>15</v>
      </c>
      <c r="K17" s="87" t="s">
        <v>29</v>
      </c>
      <c r="L17" s="87" t="s">
        <v>0</v>
      </c>
      <c r="M17" s="54"/>
      <c r="N17" s="55" t="e">
        <f aca="true" t="shared" si="6" ref="N17:N24">K17*M17</f>
        <v>#VALUE!</v>
      </c>
      <c r="O17" s="306" t="s">
        <v>199</v>
      </c>
      <c r="P17" s="30" t="s">
        <v>52</v>
      </c>
      <c r="Q17" s="30">
        <v>31</v>
      </c>
      <c r="R17" s="193">
        <v>3</v>
      </c>
      <c r="S17" s="109" t="s">
        <v>0</v>
      </c>
      <c r="T17" s="54"/>
      <c r="U17" s="55">
        <f aca="true" t="shared" si="7" ref="U17:U23">R17*T17</f>
        <v>0</v>
      </c>
      <c r="V17" s="431" t="s">
        <v>83</v>
      </c>
      <c r="W17" s="64" t="s">
        <v>18</v>
      </c>
      <c r="X17" s="64">
        <v>16</v>
      </c>
      <c r="Y17" s="87">
        <v>53</v>
      </c>
      <c r="Z17" s="86" t="s">
        <v>84</v>
      </c>
      <c r="AA17" s="54">
        <v>16.5</v>
      </c>
      <c r="AB17" s="55">
        <f aca="true" t="shared" si="8" ref="AB17:AB24">Y17*AA17</f>
        <v>874.5</v>
      </c>
      <c r="AC17" s="429" t="s">
        <v>212</v>
      </c>
      <c r="AD17" s="72" t="s">
        <v>15</v>
      </c>
      <c r="AE17" s="55">
        <v>133</v>
      </c>
      <c r="AF17" s="55">
        <v>4</v>
      </c>
      <c r="AG17" s="73" t="s">
        <v>59</v>
      </c>
      <c r="AH17" s="57">
        <v>170</v>
      </c>
      <c r="AI17" s="51">
        <f aca="true" t="shared" si="9" ref="AI17:AI24">AF17*AH17</f>
        <v>680</v>
      </c>
      <c r="AJ17" s="306" t="s">
        <v>199</v>
      </c>
      <c r="AK17" s="63" t="s">
        <v>92</v>
      </c>
      <c r="AL17" s="63">
        <v>60</v>
      </c>
      <c r="AM17" s="193">
        <f>ROUND($AE$1*AL17/1000,1)</f>
        <v>3.6</v>
      </c>
      <c r="AN17" s="86" t="s">
        <v>0</v>
      </c>
      <c r="AO17" s="243"/>
      <c r="AP17" s="63"/>
    </row>
    <row r="18" spans="1:42" s="53" customFormat="1" ht="18.75" customHeight="1">
      <c r="A18" s="307"/>
      <c r="B18" s="63" t="s">
        <v>213</v>
      </c>
      <c r="C18" s="63">
        <v>50</v>
      </c>
      <c r="D18" s="193">
        <f>ROUND($AE$1*C18/1000,1)</f>
        <v>3</v>
      </c>
      <c r="E18" s="86" t="s">
        <v>0</v>
      </c>
      <c r="F18" s="54"/>
      <c r="G18" s="55">
        <f t="shared" si="5"/>
        <v>0</v>
      </c>
      <c r="H18" s="430"/>
      <c r="I18" s="194" t="s">
        <v>177</v>
      </c>
      <c r="J18" s="74">
        <v>10</v>
      </c>
      <c r="K18" s="193">
        <v>2</v>
      </c>
      <c r="L18" s="26" t="s">
        <v>30</v>
      </c>
      <c r="M18" s="54"/>
      <c r="N18" s="55">
        <f t="shared" si="6"/>
        <v>0</v>
      </c>
      <c r="O18" s="307"/>
      <c r="P18" s="30" t="s">
        <v>72</v>
      </c>
      <c r="Q18" s="30">
        <v>30</v>
      </c>
      <c r="R18" s="87">
        <v>3</v>
      </c>
      <c r="S18" s="86" t="s">
        <v>0</v>
      </c>
      <c r="T18" s="54"/>
      <c r="U18" s="55">
        <f t="shared" si="7"/>
        <v>0</v>
      </c>
      <c r="V18" s="431"/>
      <c r="W18" s="56" t="s">
        <v>85</v>
      </c>
      <c r="X18" s="30"/>
      <c r="Y18" s="87">
        <v>4</v>
      </c>
      <c r="Z18" s="86" t="s">
        <v>30</v>
      </c>
      <c r="AA18" s="54"/>
      <c r="AB18" s="55">
        <f t="shared" si="8"/>
        <v>0</v>
      </c>
      <c r="AC18" s="429"/>
      <c r="AD18" s="24" t="s">
        <v>214</v>
      </c>
      <c r="AE18" s="24">
        <v>15</v>
      </c>
      <c r="AF18" s="195" t="s">
        <v>29</v>
      </c>
      <c r="AG18" s="86" t="s">
        <v>75</v>
      </c>
      <c r="AH18" s="57"/>
      <c r="AI18" s="51" t="e">
        <f t="shared" si="9"/>
        <v>#VALUE!</v>
      </c>
      <c r="AJ18" s="307"/>
      <c r="AK18" s="63" t="s">
        <v>52</v>
      </c>
      <c r="AL18" s="63">
        <v>40</v>
      </c>
      <c r="AM18" s="193">
        <v>3</v>
      </c>
      <c r="AN18" s="86" t="s">
        <v>0</v>
      </c>
      <c r="AO18" s="243"/>
      <c r="AP18" s="63"/>
    </row>
    <row r="19" spans="1:42" s="53" customFormat="1" ht="18.75" customHeight="1">
      <c r="A19" s="307"/>
      <c r="B19" s="89" t="s">
        <v>23</v>
      </c>
      <c r="C19" s="63">
        <v>50</v>
      </c>
      <c r="D19" s="193">
        <f>ROUND($AE$1*C19/1000,1)</f>
        <v>3</v>
      </c>
      <c r="E19" s="86" t="s">
        <v>0</v>
      </c>
      <c r="F19" s="54"/>
      <c r="G19" s="55">
        <f t="shared" si="5"/>
        <v>0</v>
      </c>
      <c r="H19" s="430"/>
      <c r="I19" s="62" t="s">
        <v>244</v>
      </c>
      <c r="J19" s="24">
        <v>1</v>
      </c>
      <c r="K19" s="87">
        <v>2</v>
      </c>
      <c r="L19" s="87" t="s">
        <v>0</v>
      </c>
      <c r="M19" s="54">
        <v>170</v>
      </c>
      <c r="N19" s="55">
        <f t="shared" si="6"/>
        <v>340</v>
      </c>
      <c r="O19" s="307"/>
      <c r="P19" s="196" t="s">
        <v>25</v>
      </c>
      <c r="Q19" s="30">
        <v>40</v>
      </c>
      <c r="R19" s="87">
        <v>3</v>
      </c>
      <c r="S19" s="86" t="s">
        <v>0</v>
      </c>
      <c r="T19" s="54"/>
      <c r="U19" s="55">
        <f t="shared" si="7"/>
        <v>0</v>
      </c>
      <c r="V19" s="431"/>
      <c r="W19" s="30" t="s">
        <v>86</v>
      </c>
      <c r="X19" s="30"/>
      <c r="Y19" s="87"/>
      <c r="Z19" s="86"/>
      <c r="AA19" s="54"/>
      <c r="AB19" s="55">
        <f t="shared" si="8"/>
        <v>0</v>
      </c>
      <c r="AC19" s="429"/>
      <c r="AD19" s="30" t="s">
        <v>178</v>
      </c>
      <c r="AE19" s="30"/>
      <c r="AF19" s="195">
        <v>1</v>
      </c>
      <c r="AG19" s="86" t="s">
        <v>0</v>
      </c>
      <c r="AH19" s="57"/>
      <c r="AI19" s="51">
        <f t="shared" si="9"/>
        <v>0</v>
      </c>
      <c r="AJ19" s="307"/>
      <c r="AK19" s="89" t="s">
        <v>23</v>
      </c>
      <c r="AL19" s="63">
        <v>40</v>
      </c>
      <c r="AM19" s="193">
        <v>3</v>
      </c>
      <c r="AN19" s="86" t="s">
        <v>0</v>
      </c>
      <c r="AO19" s="243"/>
      <c r="AP19" s="89"/>
    </row>
    <row r="20" spans="1:42" s="53" customFormat="1" ht="18.75" customHeight="1">
      <c r="A20" s="307"/>
      <c r="B20" s="197"/>
      <c r="C20" s="197"/>
      <c r="D20" s="87"/>
      <c r="E20" s="86"/>
      <c r="F20" s="54"/>
      <c r="G20" s="55">
        <f t="shared" si="5"/>
        <v>0</v>
      </c>
      <c r="H20" s="430"/>
      <c r="I20" s="74" t="s">
        <v>215</v>
      </c>
      <c r="J20" s="24"/>
      <c r="K20" s="87" t="s">
        <v>29</v>
      </c>
      <c r="L20" s="87" t="s">
        <v>0</v>
      </c>
      <c r="M20" s="54"/>
      <c r="N20" s="55" t="e">
        <f t="shared" si="6"/>
        <v>#VALUE!</v>
      </c>
      <c r="O20" s="307"/>
      <c r="P20" s="24"/>
      <c r="Q20" s="24"/>
      <c r="R20" s="87"/>
      <c r="S20" s="86"/>
      <c r="T20" s="54"/>
      <c r="U20" s="55">
        <f t="shared" si="7"/>
        <v>0</v>
      </c>
      <c r="V20" s="431"/>
      <c r="W20" s="64"/>
      <c r="X20" s="64"/>
      <c r="Y20" s="87"/>
      <c r="Z20" s="198"/>
      <c r="AA20" s="54"/>
      <c r="AB20" s="55">
        <f t="shared" si="8"/>
        <v>0</v>
      </c>
      <c r="AC20" s="429"/>
      <c r="AD20" s="30" t="s">
        <v>179</v>
      </c>
      <c r="AE20" s="74">
        <v>40</v>
      </c>
      <c r="AF20" s="87">
        <v>5</v>
      </c>
      <c r="AG20" s="86" t="s">
        <v>0</v>
      </c>
      <c r="AH20" s="57"/>
      <c r="AI20" s="51">
        <f t="shared" si="9"/>
        <v>0</v>
      </c>
      <c r="AJ20" s="307"/>
      <c r="AK20" s="197"/>
      <c r="AL20" s="197"/>
      <c r="AM20" s="87"/>
      <c r="AN20" s="86"/>
      <c r="AO20" s="243"/>
      <c r="AP20" s="197"/>
    </row>
    <row r="21" spans="1:42" s="53" customFormat="1" ht="18.75" customHeight="1">
      <c r="A21" s="307"/>
      <c r="B21" s="72" t="s">
        <v>17</v>
      </c>
      <c r="C21" s="55">
        <v>133</v>
      </c>
      <c r="D21" s="55">
        <v>4</v>
      </c>
      <c r="E21" s="73" t="s">
        <v>59</v>
      </c>
      <c r="F21" s="54">
        <v>170</v>
      </c>
      <c r="G21" s="55">
        <f t="shared" si="5"/>
        <v>680</v>
      </c>
      <c r="H21" s="430"/>
      <c r="I21" s="24" t="s">
        <v>248</v>
      </c>
      <c r="J21" s="24">
        <v>10</v>
      </c>
      <c r="K21" s="87">
        <v>3</v>
      </c>
      <c r="L21" s="87" t="s">
        <v>28</v>
      </c>
      <c r="M21" s="54">
        <v>30</v>
      </c>
      <c r="N21" s="55">
        <f t="shared" si="6"/>
        <v>90</v>
      </c>
      <c r="O21" s="307"/>
      <c r="P21" s="72" t="s">
        <v>15</v>
      </c>
      <c r="Q21" s="55">
        <v>133</v>
      </c>
      <c r="R21" s="55">
        <v>4</v>
      </c>
      <c r="S21" s="55" t="s">
        <v>59</v>
      </c>
      <c r="T21" s="54">
        <v>170</v>
      </c>
      <c r="U21" s="55">
        <f t="shared" si="7"/>
        <v>680</v>
      </c>
      <c r="V21" s="431"/>
      <c r="W21" s="74" t="s">
        <v>72</v>
      </c>
      <c r="X21" s="74">
        <v>40</v>
      </c>
      <c r="Y21" s="87">
        <v>5</v>
      </c>
      <c r="Z21" s="86" t="s">
        <v>0</v>
      </c>
      <c r="AA21" s="54"/>
      <c r="AB21" s="55">
        <f t="shared" si="8"/>
        <v>0</v>
      </c>
      <c r="AC21" s="429"/>
      <c r="AD21" s="74"/>
      <c r="AE21" s="74"/>
      <c r="AF21" s="87"/>
      <c r="AG21" s="26"/>
      <c r="AH21" s="57"/>
      <c r="AI21" s="51">
        <f t="shared" si="9"/>
        <v>0</v>
      </c>
      <c r="AJ21" s="307"/>
      <c r="AK21" s="72" t="s">
        <v>17</v>
      </c>
      <c r="AL21" s="55">
        <v>133</v>
      </c>
      <c r="AM21" s="55">
        <v>4</v>
      </c>
      <c r="AN21" s="73" t="s">
        <v>59</v>
      </c>
      <c r="AO21" s="243">
        <v>170</v>
      </c>
      <c r="AP21" s="72"/>
    </row>
    <row r="22" spans="1:42" s="53" customFormat="1" ht="18.75" customHeight="1">
      <c r="A22" s="307"/>
      <c r="B22" s="197"/>
      <c r="C22" s="197"/>
      <c r="D22" s="87"/>
      <c r="E22" s="86"/>
      <c r="F22" s="199"/>
      <c r="G22" s="55">
        <f t="shared" si="5"/>
        <v>0</v>
      </c>
      <c r="H22" s="430"/>
      <c r="I22" s="24"/>
      <c r="J22" s="24"/>
      <c r="K22" s="87"/>
      <c r="L22" s="87"/>
      <c r="M22" s="199"/>
      <c r="N22" s="55">
        <f t="shared" si="6"/>
        <v>0</v>
      </c>
      <c r="O22" s="307"/>
      <c r="P22" s="24"/>
      <c r="Q22" s="24"/>
      <c r="R22" s="87"/>
      <c r="S22" s="86"/>
      <c r="T22" s="54"/>
      <c r="U22" s="55">
        <f t="shared" si="7"/>
        <v>0</v>
      </c>
      <c r="V22" s="431"/>
      <c r="W22" s="259" t="s">
        <v>24</v>
      </c>
      <c r="X22" s="30"/>
      <c r="Y22" s="87"/>
      <c r="Z22" s="86"/>
      <c r="AA22" s="199"/>
      <c r="AB22" s="55">
        <f t="shared" si="8"/>
        <v>0</v>
      </c>
      <c r="AC22" s="429"/>
      <c r="AD22" s="417" t="s">
        <v>216</v>
      </c>
      <c r="AE22" s="418"/>
      <c r="AF22" s="418"/>
      <c r="AG22" s="419"/>
      <c r="AH22" s="200"/>
      <c r="AI22" s="51">
        <f t="shared" si="9"/>
        <v>0</v>
      </c>
      <c r="AJ22" s="307"/>
      <c r="AK22" s="197"/>
      <c r="AL22" s="197"/>
      <c r="AM22" s="87"/>
      <c r="AN22" s="86"/>
      <c r="AO22" s="243"/>
      <c r="AP22" s="197"/>
    </row>
    <row r="23" spans="1:42" s="53" customFormat="1" ht="18.75" customHeight="1">
      <c r="A23" s="307"/>
      <c r="B23" s="197"/>
      <c r="C23" s="197"/>
      <c r="D23" s="87"/>
      <c r="E23" s="86"/>
      <c r="F23" s="54"/>
      <c r="G23" s="55">
        <f t="shared" si="5"/>
        <v>0</v>
      </c>
      <c r="H23" s="430"/>
      <c r="I23" s="74" t="s">
        <v>78</v>
      </c>
      <c r="J23" s="64"/>
      <c r="K23" s="87"/>
      <c r="L23" s="87"/>
      <c r="M23" s="54"/>
      <c r="N23" s="55">
        <f t="shared" si="6"/>
        <v>0</v>
      </c>
      <c r="O23" s="307"/>
      <c r="P23" s="64"/>
      <c r="Q23" s="64"/>
      <c r="R23" s="87"/>
      <c r="S23" s="86"/>
      <c r="T23" s="199"/>
      <c r="U23" s="55">
        <f t="shared" si="7"/>
        <v>0</v>
      </c>
      <c r="V23" s="431"/>
      <c r="W23" s="64"/>
      <c r="X23" s="64"/>
      <c r="Y23" s="87"/>
      <c r="Z23" s="86"/>
      <c r="AA23" s="54"/>
      <c r="AB23" s="55">
        <f t="shared" si="8"/>
        <v>0</v>
      </c>
      <c r="AC23" s="429"/>
      <c r="AD23" s="423" t="s">
        <v>217</v>
      </c>
      <c r="AE23" s="424"/>
      <c r="AF23" s="424"/>
      <c r="AG23" s="425"/>
      <c r="AH23" s="57"/>
      <c r="AI23" s="51">
        <f t="shared" si="9"/>
        <v>0</v>
      </c>
      <c r="AJ23" s="307"/>
      <c r="AK23" s="197"/>
      <c r="AL23" s="197"/>
      <c r="AM23" s="87"/>
      <c r="AN23" s="86"/>
      <c r="AO23" s="243"/>
      <c r="AP23" s="197"/>
    </row>
    <row r="24" spans="1:42" s="53" customFormat="1" ht="18.75" customHeight="1" thickBot="1">
      <c r="A24" s="307"/>
      <c r="B24" s="201"/>
      <c r="C24" s="201"/>
      <c r="D24" s="167"/>
      <c r="E24" s="202"/>
      <c r="F24" s="203"/>
      <c r="G24" s="204">
        <f t="shared" si="5"/>
        <v>0</v>
      </c>
      <c r="H24" s="306"/>
      <c r="I24" s="165"/>
      <c r="J24" s="165"/>
      <c r="K24" s="167"/>
      <c r="L24" s="167"/>
      <c r="M24" s="203"/>
      <c r="N24" s="204">
        <f t="shared" si="6"/>
        <v>0</v>
      </c>
      <c r="O24" s="307"/>
      <c r="P24" s="165"/>
      <c r="Q24" s="165"/>
      <c r="R24" s="205"/>
      <c r="S24" s="202"/>
      <c r="T24" s="203"/>
      <c r="U24" s="204">
        <f>R24*T24</f>
        <v>0</v>
      </c>
      <c r="V24" s="431"/>
      <c r="W24" s="165"/>
      <c r="X24" s="165"/>
      <c r="Y24" s="167"/>
      <c r="Z24" s="202"/>
      <c r="AA24" s="203"/>
      <c r="AB24" s="204">
        <f t="shared" si="8"/>
        <v>0</v>
      </c>
      <c r="AC24" s="399"/>
      <c r="AD24" s="426" t="s">
        <v>218</v>
      </c>
      <c r="AE24" s="427"/>
      <c r="AF24" s="427"/>
      <c r="AG24" s="428"/>
      <c r="AH24" s="206"/>
      <c r="AI24" s="207">
        <f t="shared" si="9"/>
        <v>0</v>
      </c>
      <c r="AJ24" s="307"/>
      <c r="AK24" s="201"/>
      <c r="AL24" s="201"/>
      <c r="AM24" s="167"/>
      <c r="AN24" s="202"/>
      <c r="AO24" s="243"/>
      <c r="AP24" s="201"/>
    </row>
    <row r="25" spans="1:42" s="43" customFormat="1" ht="18.75" customHeight="1">
      <c r="A25" s="379" t="s">
        <v>180</v>
      </c>
      <c r="B25" s="111" t="s">
        <v>181</v>
      </c>
      <c r="C25" s="319">
        <v>2.1</v>
      </c>
      <c r="D25" s="319"/>
      <c r="E25" s="320"/>
      <c r="F25" s="321" t="e">
        <f>SUM(#REF!)</f>
        <v>#REF!</v>
      </c>
      <c r="G25" s="321"/>
      <c r="H25" s="375" t="s">
        <v>180</v>
      </c>
      <c r="I25" s="111" t="s">
        <v>181</v>
      </c>
      <c r="J25" s="319">
        <v>2.8</v>
      </c>
      <c r="K25" s="319"/>
      <c r="L25" s="320"/>
      <c r="M25" s="321" t="e">
        <f>SUM(#REF!)</f>
        <v>#REF!</v>
      </c>
      <c r="N25" s="322"/>
      <c r="O25" s="323" t="s">
        <v>180</v>
      </c>
      <c r="P25" s="111" t="s">
        <v>181</v>
      </c>
      <c r="Q25" s="319">
        <v>2</v>
      </c>
      <c r="R25" s="319"/>
      <c r="S25" s="320"/>
      <c r="T25" s="382" t="e">
        <f>SUM(#REF!)</f>
        <v>#REF!</v>
      </c>
      <c r="U25" s="321"/>
      <c r="V25" s="375" t="s">
        <v>180</v>
      </c>
      <c r="W25" s="111" t="s">
        <v>181</v>
      </c>
      <c r="X25" s="319">
        <v>1.5</v>
      </c>
      <c r="Y25" s="319"/>
      <c r="Z25" s="320"/>
      <c r="AA25" s="321" t="e">
        <f>SUM(#REF!)</f>
        <v>#REF!</v>
      </c>
      <c r="AB25" s="321"/>
      <c r="AC25" s="375" t="s">
        <v>180</v>
      </c>
      <c r="AD25" s="111" t="s">
        <v>181</v>
      </c>
      <c r="AE25" s="319">
        <v>1.2</v>
      </c>
      <c r="AF25" s="319"/>
      <c r="AG25" s="378"/>
      <c r="AH25" s="332" t="e">
        <f>SUM(#REF!)</f>
        <v>#REF!</v>
      </c>
      <c r="AI25" s="333"/>
      <c r="AJ25" s="436" t="s">
        <v>180</v>
      </c>
      <c r="AK25" s="209" t="s">
        <v>181</v>
      </c>
      <c r="AL25" s="319">
        <v>2.2</v>
      </c>
      <c r="AM25" s="319"/>
      <c r="AN25" s="378"/>
      <c r="AO25" s="112"/>
      <c r="AP25" s="208"/>
    </row>
    <row r="26" spans="1:42" s="43" customFormat="1" ht="18.75" customHeight="1">
      <c r="A26" s="380"/>
      <c r="B26" s="113" t="s">
        <v>182</v>
      </c>
      <c r="C26" s="312">
        <v>0.5</v>
      </c>
      <c r="D26" s="312"/>
      <c r="E26" s="313"/>
      <c r="F26" s="114"/>
      <c r="G26" s="115"/>
      <c r="H26" s="376"/>
      <c r="I26" s="113" t="s">
        <v>182</v>
      </c>
      <c r="J26" s="312">
        <v>0.7</v>
      </c>
      <c r="K26" s="312"/>
      <c r="L26" s="313"/>
      <c r="M26" s="116"/>
      <c r="N26" s="115"/>
      <c r="O26" s="324"/>
      <c r="P26" s="113" t="s">
        <v>182</v>
      </c>
      <c r="Q26" s="312">
        <v>0.6</v>
      </c>
      <c r="R26" s="312"/>
      <c r="S26" s="313"/>
      <c r="T26" s="116"/>
      <c r="U26" s="117"/>
      <c r="V26" s="376"/>
      <c r="W26" s="113" t="s">
        <v>182</v>
      </c>
      <c r="X26" s="312">
        <v>0.5</v>
      </c>
      <c r="Y26" s="312"/>
      <c r="Z26" s="313"/>
      <c r="AA26" s="118"/>
      <c r="AB26" s="115"/>
      <c r="AC26" s="376"/>
      <c r="AD26" s="113" t="s">
        <v>182</v>
      </c>
      <c r="AE26" s="312">
        <v>0.5</v>
      </c>
      <c r="AF26" s="312"/>
      <c r="AG26" s="371"/>
      <c r="AH26" s="119"/>
      <c r="AI26" s="120"/>
      <c r="AJ26" s="437"/>
      <c r="AK26" s="211" t="s">
        <v>182</v>
      </c>
      <c r="AL26" s="312">
        <v>0.5</v>
      </c>
      <c r="AM26" s="312"/>
      <c r="AN26" s="371"/>
      <c r="AO26" s="112"/>
      <c r="AP26" s="210"/>
    </row>
    <row r="27" spans="1:42" s="43" customFormat="1" ht="18.75" customHeight="1">
      <c r="A27" s="380"/>
      <c r="B27" s="121" t="s">
        <v>189</v>
      </c>
      <c r="C27" s="312">
        <v>0.5</v>
      </c>
      <c r="D27" s="312"/>
      <c r="E27" s="313"/>
      <c r="F27" s="114"/>
      <c r="G27" s="115"/>
      <c r="H27" s="376"/>
      <c r="I27" s="121" t="s">
        <v>189</v>
      </c>
      <c r="J27" s="312">
        <v>0.3</v>
      </c>
      <c r="K27" s="312"/>
      <c r="L27" s="313"/>
      <c r="M27" s="116"/>
      <c r="N27" s="115"/>
      <c r="O27" s="324"/>
      <c r="P27" s="121" t="s">
        <v>189</v>
      </c>
      <c r="Q27" s="312">
        <v>0.5</v>
      </c>
      <c r="R27" s="312"/>
      <c r="S27" s="313"/>
      <c r="T27" s="116"/>
      <c r="U27" s="117"/>
      <c r="V27" s="376"/>
      <c r="W27" s="121" t="s">
        <v>189</v>
      </c>
      <c r="X27" s="312">
        <v>0.6</v>
      </c>
      <c r="Y27" s="312"/>
      <c r="Z27" s="313"/>
      <c r="AA27" s="118"/>
      <c r="AB27" s="115"/>
      <c r="AC27" s="376"/>
      <c r="AD27" s="121" t="s">
        <v>189</v>
      </c>
      <c r="AE27" s="312">
        <v>0.5</v>
      </c>
      <c r="AF27" s="312"/>
      <c r="AG27" s="371"/>
      <c r="AH27" s="119"/>
      <c r="AI27" s="120"/>
      <c r="AJ27" s="437"/>
      <c r="AK27" s="212" t="s">
        <v>189</v>
      </c>
      <c r="AL27" s="312">
        <v>0.2</v>
      </c>
      <c r="AM27" s="312"/>
      <c r="AN27" s="371"/>
      <c r="AO27" s="112"/>
      <c r="AP27" s="210"/>
    </row>
    <row r="28" spans="1:42" s="43" customFormat="1" ht="18.75" customHeight="1">
      <c r="A28" s="380"/>
      <c r="B28" s="122" t="s">
        <v>183</v>
      </c>
      <c r="C28" s="312">
        <v>0.5</v>
      </c>
      <c r="D28" s="312"/>
      <c r="E28" s="313"/>
      <c r="F28" s="114"/>
      <c r="G28" s="115"/>
      <c r="H28" s="376"/>
      <c r="I28" s="122" t="s">
        <v>183</v>
      </c>
      <c r="J28" s="312">
        <v>0.5</v>
      </c>
      <c r="K28" s="312"/>
      <c r="L28" s="313"/>
      <c r="M28" s="116"/>
      <c r="N28" s="115"/>
      <c r="O28" s="324"/>
      <c r="P28" s="122" t="s">
        <v>183</v>
      </c>
      <c r="Q28" s="312">
        <v>0.5</v>
      </c>
      <c r="R28" s="312"/>
      <c r="S28" s="313"/>
      <c r="T28" s="116"/>
      <c r="U28" s="117"/>
      <c r="V28" s="376"/>
      <c r="W28" s="122" t="s">
        <v>184</v>
      </c>
      <c r="X28" s="312">
        <v>0.5</v>
      </c>
      <c r="Y28" s="312"/>
      <c r="Z28" s="313"/>
      <c r="AA28" s="118"/>
      <c r="AB28" s="115"/>
      <c r="AC28" s="376"/>
      <c r="AD28" s="122" t="s">
        <v>184</v>
      </c>
      <c r="AE28" s="312">
        <v>0.5</v>
      </c>
      <c r="AF28" s="312"/>
      <c r="AG28" s="371"/>
      <c r="AH28" s="119"/>
      <c r="AI28" s="120"/>
      <c r="AJ28" s="437"/>
      <c r="AK28" s="213" t="s">
        <v>184</v>
      </c>
      <c r="AL28" s="312">
        <v>0.5</v>
      </c>
      <c r="AM28" s="312"/>
      <c r="AN28" s="371"/>
      <c r="AO28" s="112"/>
      <c r="AP28" s="210"/>
    </row>
    <row r="29" spans="1:42" s="43" customFormat="1" ht="18.75" customHeight="1">
      <c r="A29" s="380"/>
      <c r="B29" s="113" t="s">
        <v>190</v>
      </c>
      <c r="C29" s="312">
        <v>1</v>
      </c>
      <c r="D29" s="312"/>
      <c r="E29" s="313"/>
      <c r="F29" s="114"/>
      <c r="G29" s="115"/>
      <c r="H29" s="376"/>
      <c r="I29" s="113" t="s">
        <v>190</v>
      </c>
      <c r="J29" s="312">
        <v>0</v>
      </c>
      <c r="K29" s="312"/>
      <c r="L29" s="313"/>
      <c r="M29" s="116"/>
      <c r="N29" s="115"/>
      <c r="O29" s="324"/>
      <c r="P29" s="113" t="s">
        <v>190</v>
      </c>
      <c r="Q29" s="312">
        <v>1</v>
      </c>
      <c r="R29" s="312"/>
      <c r="S29" s="313"/>
      <c r="T29" s="116"/>
      <c r="U29" s="117"/>
      <c r="V29" s="376"/>
      <c r="W29" s="113" t="s">
        <v>190</v>
      </c>
      <c r="X29" s="312">
        <v>1</v>
      </c>
      <c r="Y29" s="312"/>
      <c r="Z29" s="313"/>
      <c r="AA29" s="118"/>
      <c r="AB29" s="115"/>
      <c r="AC29" s="376"/>
      <c r="AD29" s="113" t="s">
        <v>190</v>
      </c>
      <c r="AE29" s="312">
        <v>0.7</v>
      </c>
      <c r="AF29" s="312"/>
      <c r="AG29" s="313"/>
      <c r="AH29" s="119"/>
      <c r="AI29" s="120"/>
      <c r="AJ29" s="437"/>
      <c r="AK29" s="211" t="s">
        <v>190</v>
      </c>
      <c r="AL29" s="312">
        <v>1</v>
      </c>
      <c r="AM29" s="312"/>
      <c r="AN29" s="371"/>
      <c r="AO29" s="112"/>
      <c r="AP29" s="210"/>
    </row>
    <row r="30" spans="1:42" s="43" customFormat="1" ht="18.75" customHeight="1">
      <c r="A30" s="380"/>
      <c r="B30" s="113" t="s">
        <v>191</v>
      </c>
      <c r="C30" s="312">
        <v>0.6</v>
      </c>
      <c r="D30" s="312"/>
      <c r="E30" s="313"/>
      <c r="F30" s="114"/>
      <c r="G30" s="115"/>
      <c r="H30" s="376"/>
      <c r="I30" s="113" t="s">
        <v>191</v>
      </c>
      <c r="J30" s="312">
        <v>0.3</v>
      </c>
      <c r="K30" s="312"/>
      <c r="L30" s="313"/>
      <c r="M30" s="123"/>
      <c r="N30" s="115"/>
      <c r="O30" s="324"/>
      <c r="P30" s="113" t="s">
        <v>191</v>
      </c>
      <c r="Q30" s="312">
        <v>0.6</v>
      </c>
      <c r="R30" s="312"/>
      <c r="S30" s="313"/>
      <c r="T30" s="116"/>
      <c r="U30" s="117"/>
      <c r="V30" s="376"/>
      <c r="W30" s="113" t="s">
        <v>191</v>
      </c>
      <c r="X30" s="312">
        <v>0.5</v>
      </c>
      <c r="Y30" s="312"/>
      <c r="Z30" s="313"/>
      <c r="AA30" s="118"/>
      <c r="AB30" s="115"/>
      <c r="AC30" s="376"/>
      <c r="AD30" s="113" t="s">
        <v>191</v>
      </c>
      <c r="AE30" s="312">
        <v>0.6</v>
      </c>
      <c r="AF30" s="312"/>
      <c r="AG30" s="313"/>
      <c r="AH30" s="119"/>
      <c r="AI30" s="120"/>
      <c r="AJ30" s="437"/>
      <c r="AK30" s="211" t="s">
        <v>191</v>
      </c>
      <c r="AL30" s="312">
        <v>0.6</v>
      </c>
      <c r="AM30" s="312"/>
      <c r="AN30" s="371"/>
      <c r="AO30" s="112"/>
      <c r="AP30" s="210"/>
    </row>
    <row r="31" spans="1:42" s="43" customFormat="1" ht="18.75" customHeight="1" thickBot="1">
      <c r="A31" s="381"/>
      <c r="B31" s="124" t="s">
        <v>192</v>
      </c>
      <c r="C31" s="326">
        <f>C25*70+C26*75+C27*25+C28*45+C30*120+C29*60</f>
        <v>351.5</v>
      </c>
      <c r="D31" s="326"/>
      <c r="E31" s="327"/>
      <c r="F31" s="125"/>
      <c r="G31" s="126"/>
      <c r="H31" s="377"/>
      <c r="I31" s="124" t="s">
        <v>192</v>
      </c>
      <c r="J31" s="326">
        <f>J25*70+J26*75+J27*25+J28*45+J30*120+J29*60</f>
        <v>314.5</v>
      </c>
      <c r="K31" s="326"/>
      <c r="L31" s="327"/>
      <c r="M31" s="127"/>
      <c r="N31" s="126"/>
      <c r="O31" s="325"/>
      <c r="P31" s="124" t="s">
        <v>192</v>
      </c>
      <c r="Q31" s="326">
        <f>Q25*70+Q26*75+Q27*25+Q28*45+Q30*120+Q29*60</f>
        <v>352</v>
      </c>
      <c r="R31" s="326"/>
      <c r="S31" s="327"/>
      <c r="T31" s="127"/>
      <c r="U31" s="128"/>
      <c r="V31" s="377"/>
      <c r="W31" s="124" t="s">
        <v>192</v>
      </c>
      <c r="X31" s="326">
        <f>X25*70+X26*75+X27*25+X28*45+X30*120+X29*60</f>
        <v>300</v>
      </c>
      <c r="Y31" s="326"/>
      <c r="Z31" s="327"/>
      <c r="AA31" s="129"/>
      <c r="AB31" s="126"/>
      <c r="AC31" s="377"/>
      <c r="AD31" s="124" t="s">
        <v>192</v>
      </c>
      <c r="AE31" s="326">
        <f>AE25*70+AE26*75+AE27*25+AE28*45+AE30*120+AE29*60</f>
        <v>270.5</v>
      </c>
      <c r="AF31" s="326"/>
      <c r="AG31" s="327"/>
      <c r="AH31" s="130"/>
      <c r="AI31" s="131"/>
      <c r="AJ31" s="438"/>
      <c r="AK31" s="216" t="s">
        <v>192</v>
      </c>
      <c r="AL31" s="326">
        <f>AL25*70+AL26*75+AL27*25+AL28*45+AL30*120+AL29*60</f>
        <v>351</v>
      </c>
      <c r="AM31" s="326"/>
      <c r="AN31" s="439"/>
      <c r="AO31" s="214"/>
      <c r="AP31" s="215"/>
    </row>
    <row r="32" spans="1:42" s="53" customFormat="1" ht="18.75" customHeight="1">
      <c r="A32" s="92"/>
      <c r="B32" s="93"/>
      <c r="C32" s="93"/>
      <c r="D32" s="132"/>
      <c r="E32" s="132"/>
      <c r="F32" s="94"/>
      <c r="G32" s="93"/>
      <c r="H32" s="95"/>
      <c r="I32" s="93"/>
      <c r="J32" s="93"/>
      <c r="K32" s="132"/>
      <c r="L32" s="132"/>
      <c r="M32" s="94"/>
      <c r="N32" s="93"/>
      <c r="O32" s="96"/>
      <c r="P32" s="92"/>
      <c r="Q32" s="92"/>
      <c r="R32" s="100"/>
      <c r="S32" s="100"/>
      <c r="T32" s="94"/>
      <c r="U32" s="93"/>
      <c r="V32" s="95"/>
      <c r="W32" s="92"/>
      <c r="X32" s="92"/>
      <c r="Y32" s="100"/>
      <c r="Z32" s="100"/>
      <c r="AA32" s="94"/>
      <c r="AB32" s="93"/>
      <c r="AC32" s="92"/>
      <c r="AD32" s="93"/>
      <c r="AE32" s="93"/>
      <c r="AF32" s="132"/>
      <c r="AG32" s="132"/>
      <c r="AH32" s="94"/>
      <c r="AI32" s="93"/>
      <c r="AJ32" s="92"/>
      <c r="AK32" s="93"/>
      <c r="AL32" s="93"/>
      <c r="AM32" s="132"/>
      <c r="AN32" s="132"/>
      <c r="AO32" s="94"/>
      <c r="AP32" s="93"/>
    </row>
    <row r="33" spans="1:47" s="53" customFormat="1" ht="19.5" customHeight="1">
      <c r="A33" s="311" t="s">
        <v>63</v>
      </c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133"/>
      <c r="AJ33" s="76"/>
      <c r="AK33" s="76"/>
      <c r="AL33" s="77"/>
      <c r="AM33" s="77"/>
      <c r="AN33" s="77"/>
      <c r="AO33" s="133"/>
      <c r="AP33" s="75"/>
      <c r="AQ33" s="77"/>
      <c r="AR33" s="77"/>
      <c r="AS33" s="77"/>
      <c r="AT33" s="77"/>
      <c r="AU33" s="77"/>
    </row>
    <row r="34" spans="1:47" s="53" customFormat="1" ht="22.5" customHeight="1">
      <c r="A34" s="300" t="s">
        <v>87</v>
      </c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00"/>
      <c r="AD34" s="300"/>
      <c r="AE34" s="300"/>
      <c r="AF34" s="300"/>
      <c r="AG34" s="300"/>
      <c r="AH34" s="300"/>
      <c r="AI34" s="134"/>
      <c r="AJ34" s="78"/>
      <c r="AK34" s="78"/>
      <c r="AL34" s="77"/>
      <c r="AM34" s="77"/>
      <c r="AN34" s="77"/>
      <c r="AO34" s="134"/>
      <c r="AP34" s="77"/>
      <c r="AQ34" s="77"/>
      <c r="AR34" s="77"/>
      <c r="AS34" s="77"/>
      <c r="AT34" s="77"/>
      <c r="AU34" s="77"/>
    </row>
    <row r="35" ht="22.5" customHeight="1"/>
  </sheetData>
  <sheetProtection/>
  <mergeCells count="103">
    <mergeCell ref="A2:A4"/>
    <mergeCell ref="B2:E2"/>
    <mergeCell ref="H2:H4"/>
    <mergeCell ref="I2:L2"/>
    <mergeCell ref="O2:O4"/>
    <mergeCell ref="P2:S2"/>
    <mergeCell ref="AD2:AG2"/>
    <mergeCell ref="B4:E4"/>
    <mergeCell ref="I4:L4"/>
    <mergeCell ref="P4:S4"/>
    <mergeCell ref="W4:Z4"/>
    <mergeCell ref="AD4:AG4"/>
    <mergeCell ref="V2:V4"/>
    <mergeCell ref="W2:Z2"/>
    <mergeCell ref="AC2:AC4"/>
    <mergeCell ref="A5:E5"/>
    <mergeCell ref="H5:L5"/>
    <mergeCell ref="O5:S5"/>
    <mergeCell ref="V5:Z5"/>
    <mergeCell ref="AC5:AG5"/>
    <mergeCell ref="AC6:AC15"/>
    <mergeCell ref="A6:A15"/>
    <mergeCell ref="AL30:AN30"/>
    <mergeCell ref="AL31:AN31"/>
    <mergeCell ref="H6:H15"/>
    <mergeCell ref="O6:O15"/>
    <mergeCell ref="V6:V15"/>
    <mergeCell ref="X26:Z26"/>
    <mergeCell ref="AE27:AG27"/>
    <mergeCell ref="J28:L28"/>
    <mergeCell ref="Q28:S28"/>
    <mergeCell ref="X28:Z28"/>
    <mergeCell ref="AK2:AN2"/>
    <mergeCell ref="AK4:AN4"/>
    <mergeCell ref="AJ25:AJ31"/>
    <mergeCell ref="AL25:AN25"/>
    <mergeCell ref="AL26:AN26"/>
    <mergeCell ref="AL27:AN27"/>
    <mergeCell ref="AL28:AN28"/>
    <mergeCell ref="AL29:AN29"/>
    <mergeCell ref="AJ2:AJ4"/>
    <mergeCell ref="AJ5:AN5"/>
    <mergeCell ref="AE31:AG31"/>
    <mergeCell ref="Q30:S30"/>
    <mergeCell ref="X30:Z30"/>
    <mergeCell ref="O25:O31"/>
    <mergeCell ref="AE29:AG29"/>
    <mergeCell ref="AE26:AG26"/>
    <mergeCell ref="Q26:S26"/>
    <mergeCell ref="AE28:AG28"/>
    <mergeCell ref="A17:A24"/>
    <mergeCell ref="H17:H24"/>
    <mergeCell ref="O17:O24"/>
    <mergeCell ref="V17:V24"/>
    <mergeCell ref="H16:L16"/>
    <mergeCell ref="AC16:AG16"/>
    <mergeCell ref="C27:E27"/>
    <mergeCell ref="Q27:S27"/>
    <mergeCell ref="C26:E26"/>
    <mergeCell ref="C30:E30"/>
    <mergeCell ref="J30:L30"/>
    <mergeCell ref="C29:E29"/>
    <mergeCell ref="J29:L29"/>
    <mergeCell ref="C28:E28"/>
    <mergeCell ref="Q29:S29"/>
    <mergeCell ref="F25:G25"/>
    <mergeCell ref="H25:H31"/>
    <mergeCell ref="J25:L25"/>
    <mergeCell ref="M25:N25"/>
    <mergeCell ref="J26:L26"/>
    <mergeCell ref="V16:Z16"/>
    <mergeCell ref="J31:L31"/>
    <mergeCell ref="Q31:S31"/>
    <mergeCell ref="X29:Z29"/>
    <mergeCell ref="X31:Z31"/>
    <mergeCell ref="A34:AH34"/>
    <mergeCell ref="X25:Z25"/>
    <mergeCell ref="AA25:AB25"/>
    <mergeCell ref="AC25:AC31"/>
    <mergeCell ref="AE25:AG25"/>
    <mergeCell ref="AH25:AI25"/>
    <mergeCell ref="A33:AH33"/>
    <mergeCell ref="T25:U25"/>
    <mergeCell ref="V25:V31"/>
    <mergeCell ref="C31:E31"/>
    <mergeCell ref="AJ6:AJ15"/>
    <mergeCell ref="AD23:AG23"/>
    <mergeCell ref="AD24:AG24"/>
    <mergeCell ref="AC17:AC24"/>
    <mergeCell ref="Q25:S25"/>
    <mergeCell ref="O16:S16"/>
    <mergeCell ref="AJ16:AN16"/>
    <mergeCell ref="AJ17:AJ24"/>
    <mergeCell ref="A1:L1"/>
    <mergeCell ref="P1:AD1"/>
    <mergeCell ref="AD22:AG22"/>
    <mergeCell ref="AE30:AG30"/>
    <mergeCell ref="J27:L27"/>
    <mergeCell ref="P15:S15"/>
    <mergeCell ref="A16:E16"/>
    <mergeCell ref="X27:Z27"/>
    <mergeCell ref="A25:A31"/>
    <mergeCell ref="C25:E25"/>
  </mergeCells>
  <printOptions/>
  <pageMargins left="0.11811023622047245" right="0.07874015748031496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22" sqref="C22"/>
    </sheetView>
  </sheetViews>
  <sheetFormatPr defaultColWidth="9.00390625" defaultRowHeight="16.5"/>
  <cols>
    <col min="1" max="1" width="4.75390625" style="23" customWidth="1"/>
    <col min="2" max="6" width="18.00390625" style="1" customWidth="1"/>
    <col min="7" max="16384" width="9.00390625" style="1" customWidth="1"/>
  </cols>
  <sheetData>
    <row r="1" spans="1:6" ht="50.25" customHeight="1" thickBot="1">
      <c r="A1" s="440" t="s">
        <v>266</v>
      </c>
      <c r="B1" s="440"/>
      <c r="C1" s="440"/>
      <c r="D1" s="440"/>
      <c r="E1" s="440"/>
      <c r="F1" s="440"/>
    </row>
    <row r="2" spans="1:6" s="4" customFormat="1" ht="18" customHeight="1">
      <c r="A2" s="17" t="s">
        <v>10</v>
      </c>
      <c r="B2" s="2" t="s">
        <v>9</v>
      </c>
      <c r="C2" s="2" t="s">
        <v>5</v>
      </c>
      <c r="D2" s="2" t="s">
        <v>6</v>
      </c>
      <c r="E2" s="2" t="s">
        <v>7</v>
      </c>
      <c r="F2" s="3" t="s">
        <v>8</v>
      </c>
    </row>
    <row r="3" spans="1:6" s="4" customFormat="1" ht="18" customHeight="1" hidden="1">
      <c r="A3" s="18" t="s">
        <v>12</v>
      </c>
      <c r="B3" s="5" t="s">
        <v>256</v>
      </c>
      <c r="C3" s="6"/>
      <c r="D3" s="6"/>
      <c r="E3" s="13">
        <v>18</v>
      </c>
      <c r="F3" s="7">
        <v>11</v>
      </c>
    </row>
    <row r="4" spans="1:6" s="10" customFormat="1" ht="42" customHeight="1" hidden="1">
      <c r="A4" s="19" t="s">
        <v>4</v>
      </c>
      <c r="B4" s="8" t="str">
        <f>'第一周'!AL6</f>
        <v>刈包夾鮪魚蛋   </v>
      </c>
      <c r="C4" s="8"/>
      <c r="D4" s="8"/>
      <c r="E4" s="8" t="str">
        <f>'第一周'!V6</f>
        <v>菜包     /    豆漿</v>
      </c>
      <c r="F4" s="9" t="str">
        <f>'第一周'!AC6</f>
        <v>玉米蛋餅 / 水果</v>
      </c>
    </row>
    <row r="5" spans="1:6" s="10" customFormat="1" ht="42" customHeight="1" hidden="1">
      <c r="A5" s="20" t="s">
        <v>11</v>
      </c>
      <c r="B5" s="11" t="str">
        <f>'第一周'!AL17</f>
        <v>水果拼盤  / 鮮奶</v>
      </c>
      <c r="C5" s="11"/>
      <c r="D5" s="11"/>
      <c r="E5" s="11" t="str">
        <f>'第一周'!V17</f>
        <v>水果拼盤 / 鮮奶</v>
      </c>
      <c r="F5" s="12" t="str">
        <f>'第一周'!AC17</f>
        <v>桂圓紅棗銀耳奶</v>
      </c>
    </row>
    <row r="6" spans="1:6" s="10" customFormat="1" ht="18" customHeight="1" hidden="1">
      <c r="A6" s="18" t="s">
        <v>12</v>
      </c>
      <c r="B6" s="13">
        <v>7</v>
      </c>
      <c r="C6" s="13">
        <f>B6+1</f>
        <v>8</v>
      </c>
      <c r="D6" s="13">
        <f>C6+1</f>
        <v>9</v>
      </c>
      <c r="E6" s="13">
        <f>D6+1</f>
        <v>10</v>
      </c>
      <c r="F6" s="14">
        <f>E6+1</f>
        <v>11</v>
      </c>
    </row>
    <row r="7" spans="1:6" s="10" customFormat="1" ht="51" customHeight="1" hidden="1">
      <c r="A7" s="19" t="s">
        <v>4</v>
      </c>
      <c r="B7" s="8" t="str">
        <f>'第二週'!A6</f>
        <v>海鮮炒麵</v>
      </c>
      <c r="C7" s="8" t="str">
        <f>'第二週'!H6</f>
        <v>水煎包  /  鮮奶豆漿</v>
      </c>
      <c r="D7" s="8" t="str">
        <f>'第二週'!O6</f>
        <v>餛飩麵</v>
      </c>
      <c r="E7" s="8" t="str">
        <f>'第二週'!V6</f>
        <v>炒年糕</v>
      </c>
      <c r="F7" s="9" t="str">
        <f>'第二週'!AC6</f>
        <v>海鮮炒麵</v>
      </c>
    </row>
    <row r="8" spans="1:6" s="10" customFormat="1" ht="51" customHeight="1" hidden="1">
      <c r="A8" s="20" t="s">
        <v>11</v>
      </c>
      <c r="B8" s="11" t="str">
        <f>'第二週'!A17</f>
        <v>水果拼盤 / 鮮奶</v>
      </c>
      <c r="C8" s="11" t="str">
        <f>'第二週'!H17</f>
        <v>南瓜濃湯</v>
      </c>
      <c r="D8" s="11" t="str">
        <f>'第二週'!O17</f>
        <v>水果拼盤  / 鮮奶</v>
      </c>
      <c r="E8" s="11" t="str">
        <f>'第二週'!V17</f>
        <v>芋頭西米露 / 水果</v>
      </c>
      <c r="F8" s="12" t="str">
        <f>'第二週'!AC17</f>
        <v>水果拼盤 / 鮮奶</v>
      </c>
    </row>
    <row r="9" spans="1:6" s="10" customFormat="1" ht="18" customHeight="1">
      <c r="A9" s="18" t="s">
        <v>12</v>
      </c>
      <c r="B9" s="13">
        <f>B6+7</f>
        <v>14</v>
      </c>
      <c r="C9" s="13">
        <f>B9+1</f>
        <v>15</v>
      </c>
      <c r="D9" s="13">
        <f>C9+1</f>
        <v>16</v>
      </c>
      <c r="E9" s="13">
        <f>D9+1</f>
        <v>17</v>
      </c>
      <c r="F9" s="14">
        <f>E9+1</f>
        <v>18</v>
      </c>
    </row>
    <row r="10" spans="1:6" s="10" customFormat="1" ht="51" customHeight="1">
      <c r="A10" s="19" t="s">
        <v>4</v>
      </c>
      <c r="B10" s="8" t="str">
        <f>'第三周 '!A6</f>
        <v>瓠瓜鮮菇粥</v>
      </c>
      <c r="C10" s="8" t="str">
        <f>'第三周 '!H6</f>
        <v>菜肉包 / 優酪乳</v>
      </c>
      <c r="D10" s="8" t="str">
        <f>'第三周 '!O6</f>
        <v>什錦炒米苔目</v>
      </c>
      <c r="E10" s="8" t="str">
        <f>'第三周 '!V6</f>
        <v>起司玉米蛋餅 / 水果</v>
      </c>
      <c r="F10" s="9" t="str">
        <f>'第三周 '!AC6</f>
        <v>吻仔魚蛋炒飯</v>
      </c>
    </row>
    <row r="11" spans="1:6" s="10" customFormat="1" ht="51" customHeight="1">
      <c r="A11" s="20" t="s">
        <v>11</v>
      </c>
      <c r="B11" s="11" t="str">
        <f>'第三周 '!A17</f>
        <v>水果牛奶麥片</v>
      </c>
      <c r="C11" s="11" t="str">
        <f>'第三周 '!H17</f>
        <v>絲瓜麵線</v>
      </c>
      <c r="D11" s="11" t="str">
        <f>'第三周 '!O17</f>
        <v>水果拼盤  /  鮮奶</v>
      </c>
      <c r="E11" s="11" t="str">
        <f>'第三周 '!V17</f>
        <v>蘑菇濃湯</v>
      </c>
      <c r="F11" s="12" t="str">
        <f>'第三周 '!AC17</f>
        <v>水果拼盤  /  鮮奶</v>
      </c>
    </row>
    <row r="12" spans="1:6" s="10" customFormat="1" ht="18" customHeight="1">
      <c r="A12" s="18" t="s">
        <v>12</v>
      </c>
      <c r="B12" s="13">
        <f>B9+7</f>
        <v>21</v>
      </c>
      <c r="C12" s="13">
        <f>B12+1</f>
        <v>22</v>
      </c>
      <c r="D12" s="13">
        <f>C12+1</f>
        <v>23</v>
      </c>
      <c r="E12" s="13">
        <f>D12+1</f>
        <v>24</v>
      </c>
      <c r="F12" s="14">
        <f>E12+1</f>
        <v>25</v>
      </c>
    </row>
    <row r="13" spans="1:6" s="10" customFormat="1" ht="51" customHeight="1">
      <c r="A13" s="19" t="s">
        <v>4</v>
      </c>
      <c r="B13" s="8" t="str">
        <f>'第四周'!A6</f>
        <v>肉醬義大利麵</v>
      </c>
      <c r="C13" s="8" t="str">
        <f>'第四周'!H6</f>
        <v>水煮水餃/豆漿</v>
      </c>
      <c r="D13" s="8" t="str">
        <f>'第四周'!O6</f>
        <v>義式南瓜煎餅</v>
      </c>
      <c r="E13" s="8" t="str">
        <f>'第四周'!V6</f>
        <v>絲瓜稀飯</v>
      </c>
      <c r="F13" s="9" t="str">
        <f>'第四周'!AC6</f>
        <v>什錦米粉</v>
      </c>
    </row>
    <row r="14" spans="1:6" s="10" customFormat="1" ht="51" customHeight="1" thickBot="1">
      <c r="A14" s="20" t="s">
        <v>11</v>
      </c>
      <c r="B14" s="11" t="str">
        <f>'第四周'!A17</f>
        <v>水果拼盤  /  鮮奶</v>
      </c>
      <c r="C14" s="11" t="str">
        <f>'第四周'!H17</f>
        <v>紫米紅豆珍珠奶</v>
      </c>
      <c r="D14" s="11" t="str">
        <f>'第四周'!O17</f>
        <v>水果拼盤  /  鮮奶</v>
      </c>
      <c r="E14" s="11" t="str">
        <f>'第四周'!V17</f>
        <v>水果優格  / 有機香脆玉米片</v>
      </c>
      <c r="F14" s="12" t="str">
        <f>'第四周'!AC17</f>
        <v>自製水果奶酪</v>
      </c>
    </row>
    <row r="15" spans="1:6" s="10" customFormat="1" ht="18" customHeight="1" hidden="1" thickBot="1">
      <c r="A15" s="18" t="s">
        <v>12</v>
      </c>
      <c r="B15" s="13">
        <f>B12+7</f>
        <v>28</v>
      </c>
      <c r="C15" s="13">
        <f>B15+1</f>
        <v>29</v>
      </c>
      <c r="D15" s="13">
        <f>C15+1</f>
        <v>30</v>
      </c>
      <c r="E15" s="13"/>
      <c r="F15" s="14">
        <v>26</v>
      </c>
    </row>
    <row r="16" spans="1:6" s="10" customFormat="1" ht="51" customHeight="1" hidden="1">
      <c r="A16" s="19" t="s">
        <v>4</v>
      </c>
      <c r="B16" s="8" t="str">
        <f>'第五周'!A6</f>
        <v>酸辣湯麵</v>
      </c>
      <c r="C16" s="8" t="str">
        <f>'第五周'!H6</f>
        <v>菜包     /  牛奶</v>
      </c>
      <c r="D16" s="8" t="str">
        <f>'第五周'!O6</f>
        <v>中卷米粉</v>
      </c>
      <c r="E16" s="8"/>
      <c r="F16" s="9" t="str">
        <f>'第四周'!AJ6</f>
        <v>櫻花蝦蛋炒飯</v>
      </c>
    </row>
    <row r="17" spans="1:6" s="10" customFormat="1" ht="51" customHeight="1" hidden="1" thickBot="1">
      <c r="A17" s="21" t="s">
        <v>11</v>
      </c>
      <c r="B17" s="15" t="str">
        <f>'第五周'!A17</f>
        <v>水果拼盤  /  鮮奶</v>
      </c>
      <c r="C17" s="15" t="str">
        <f>'第五周'!H17</f>
        <v>銀魚莧菜羹</v>
      </c>
      <c r="D17" s="15" t="str">
        <f>'第五周'!O17</f>
        <v>水果拼盤  /  鮮奶</v>
      </c>
      <c r="E17" s="15"/>
      <c r="F17" s="16" t="str">
        <f>'第四周'!AJ17</f>
        <v>水果拼盤  /  鮮奶</v>
      </c>
    </row>
    <row r="18" spans="1:6" s="4" customFormat="1" ht="18.75">
      <c r="A18" s="441" t="s">
        <v>257</v>
      </c>
      <c r="B18" s="441"/>
      <c r="C18" s="441"/>
      <c r="D18" s="441"/>
      <c r="E18" s="441"/>
      <c r="F18" s="441"/>
    </row>
    <row r="19" s="4" customFormat="1" ht="15.75">
      <c r="A19" s="22"/>
    </row>
  </sheetData>
  <sheetProtection/>
  <mergeCells count="2">
    <mergeCell ref="A1:F1"/>
    <mergeCell ref="A18:F1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34"/>
  <sheetViews>
    <sheetView zoomScalePageLayoutView="0" workbookViewId="0" topLeftCell="A1">
      <selection activeCell="V6" sqref="V6:Z31"/>
    </sheetView>
  </sheetViews>
  <sheetFormatPr defaultColWidth="6.125" defaultRowHeight="16.5"/>
  <cols>
    <col min="1" max="1" width="3.75390625" style="79" customWidth="1"/>
    <col min="2" max="2" width="18.375" style="80" customWidth="1"/>
    <col min="3" max="3" width="6.125" style="80" hidden="1" customWidth="1"/>
    <col min="4" max="5" width="5.625" style="80" customWidth="1"/>
    <col min="6" max="6" width="6.125" style="81" hidden="1" customWidth="1"/>
    <col min="7" max="7" width="6.125" style="82" hidden="1" customWidth="1"/>
    <col min="8" max="8" width="3.625" style="79" customWidth="1"/>
    <col min="9" max="9" width="19.875" style="80" customWidth="1"/>
    <col min="10" max="10" width="6.125" style="80" hidden="1" customWidth="1"/>
    <col min="11" max="12" width="5.625" style="80" customWidth="1"/>
    <col min="13" max="13" width="6.125" style="81" hidden="1" customWidth="1"/>
    <col min="14" max="14" width="6.125" style="82" hidden="1" customWidth="1"/>
    <col min="15" max="15" width="3.875" style="79" customWidth="1"/>
    <col min="16" max="16" width="16.375" style="80" customWidth="1"/>
    <col min="17" max="17" width="6.125" style="80" hidden="1" customWidth="1"/>
    <col min="18" max="19" width="5.625" style="80" customWidth="1"/>
    <col min="20" max="20" width="6.125" style="81" hidden="1" customWidth="1"/>
    <col min="21" max="21" width="6.125" style="82" hidden="1" customWidth="1"/>
    <col min="22" max="22" width="3.625" style="83" customWidth="1"/>
    <col min="23" max="23" width="16.125" style="80" customWidth="1"/>
    <col min="24" max="24" width="6.125" style="80" hidden="1" customWidth="1"/>
    <col min="25" max="26" width="5.625" style="80" customWidth="1"/>
    <col min="27" max="27" width="6.125" style="81" hidden="1" customWidth="1"/>
    <col min="28" max="28" width="6.125" style="82" hidden="1" customWidth="1"/>
    <col min="29" max="29" width="4.125" style="79" customWidth="1"/>
    <col min="30" max="30" width="16.125" style="80" customWidth="1"/>
    <col min="31" max="31" width="6.125" style="80" hidden="1" customWidth="1"/>
    <col min="32" max="33" width="5.625" style="80" customWidth="1"/>
    <col min="34" max="34" width="6.125" style="84" hidden="1" customWidth="1"/>
    <col min="35" max="36" width="6.125" style="82" hidden="1" customWidth="1"/>
    <col min="37" max="37" width="6.125" style="85" hidden="1" customWidth="1"/>
    <col min="38" max="42" width="6.125" style="85" customWidth="1"/>
    <col min="43" max="44" width="6.25390625" style="85" bestFit="1" customWidth="1"/>
    <col min="45" max="45" width="6.125" style="85" customWidth="1"/>
    <col min="46" max="46" width="6.25390625" style="85" bestFit="1" customWidth="1"/>
    <col min="47" max="47" width="10.875" style="85" bestFit="1" customWidth="1"/>
    <col min="48" max="16384" width="6.125" style="85" customWidth="1"/>
  </cols>
  <sheetData>
    <row r="1" spans="1:37" s="102" customFormat="1" ht="30" customHeight="1">
      <c r="A1" s="454" t="s">
        <v>228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101">
        <v>60</v>
      </c>
      <c r="AF1" s="101">
        <v>60</v>
      </c>
      <c r="AG1" s="101"/>
      <c r="AH1" s="101"/>
      <c r="AI1" s="101"/>
      <c r="AJ1" s="101"/>
      <c r="AK1" s="32"/>
    </row>
    <row r="2" spans="1:37" s="43" customFormat="1" ht="18.75" customHeight="1">
      <c r="A2" s="353" t="s">
        <v>32</v>
      </c>
      <c r="B2" s="354">
        <v>44102</v>
      </c>
      <c r="C2" s="354"/>
      <c r="D2" s="354"/>
      <c r="E2" s="354"/>
      <c r="F2" s="33"/>
      <c r="G2" s="34"/>
      <c r="H2" s="353" t="s">
        <v>32</v>
      </c>
      <c r="I2" s="336">
        <f>B2+1</f>
        <v>44103</v>
      </c>
      <c r="J2" s="336"/>
      <c r="K2" s="336"/>
      <c r="L2" s="336"/>
      <c r="M2" s="35"/>
      <c r="N2" s="36"/>
      <c r="O2" s="331" t="s">
        <v>32</v>
      </c>
      <c r="P2" s="337">
        <f>I2+1</f>
        <v>44104</v>
      </c>
      <c r="Q2" s="337"/>
      <c r="R2" s="337"/>
      <c r="S2" s="337"/>
      <c r="T2" s="37"/>
      <c r="U2" s="38"/>
      <c r="V2" s="331" t="s">
        <v>32</v>
      </c>
      <c r="W2" s="338">
        <f>P2+1</f>
        <v>44105</v>
      </c>
      <c r="X2" s="338"/>
      <c r="Y2" s="338"/>
      <c r="Z2" s="338"/>
      <c r="AA2" s="39"/>
      <c r="AB2" s="40"/>
      <c r="AC2" s="331" t="s">
        <v>32</v>
      </c>
      <c r="AD2" s="355">
        <f>W2+1</f>
        <v>44106</v>
      </c>
      <c r="AE2" s="355"/>
      <c r="AF2" s="355"/>
      <c r="AG2" s="356"/>
      <c r="AH2" s="230"/>
      <c r="AI2" s="42"/>
      <c r="AJ2" s="41"/>
      <c r="AK2" s="42"/>
    </row>
    <row r="3" spans="1:37" s="43" customFormat="1" ht="18.75" customHeight="1">
      <c r="A3" s="353"/>
      <c r="B3" s="44" t="s">
        <v>33</v>
      </c>
      <c r="C3" s="44" t="s">
        <v>34</v>
      </c>
      <c r="D3" s="45" t="s">
        <v>35</v>
      </c>
      <c r="E3" s="45" t="s">
        <v>36</v>
      </c>
      <c r="F3" s="46" t="s">
        <v>37</v>
      </c>
      <c r="G3" s="44" t="s">
        <v>38</v>
      </c>
      <c r="H3" s="353"/>
      <c r="I3" s="44" t="s">
        <v>33</v>
      </c>
      <c r="J3" s="44" t="s">
        <v>34</v>
      </c>
      <c r="K3" s="45" t="s">
        <v>35</v>
      </c>
      <c r="L3" s="45" t="s">
        <v>36</v>
      </c>
      <c r="M3" s="46" t="s">
        <v>37</v>
      </c>
      <c r="N3" s="47" t="s">
        <v>38</v>
      </c>
      <c r="O3" s="331"/>
      <c r="P3" s="44" t="s">
        <v>33</v>
      </c>
      <c r="Q3" s="44" t="s">
        <v>34</v>
      </c>
      <c r="R3" s="45" t="s">
        <v>35</v>
      </c>
      <c r="S3" s="45" t="s">
        <v>36</v>
      </c>
      <c r="T3" s="46" t="s">
        <v>37</v>
      </c>
      <c r="U3" s="47" t="s">
        <v>38</v>
      </c>
      <c r="V3" s="331"/>
      <c r="W3" s="44" t="s">
        <v>33</v>
      </c>
      <c r="X3" s="44" t="s">
        <v>34</v>
      </c>
      <c r="Y3" s="45" t="s">
        <v>35</v>
      </c>
      <c r="Z3" s="45" t="s">
        <v>36</v>
      </c>
      <c r="AA3" s="46" t="s">
        <v>37</v>
      </c>
      <c r="AB3" s="47" t="s">
        <v>38</v>
      </c>
      <c r="AC3" s="331"/>
      <c r="AD3" s="44" t="s">
        <v>33</v>
      </c>
      <c r="AE3" s="44" t="s">
        <v>34</v>
      </c>
      <c r="AF3" s="45" t="s">
        <v>35</v>
      </c>
      <c r="AG3" s="231" t="s">
        <v>36</v>
      </c>
      <c r="AH3" s="57" t="s">
        <v>37</v>
      </c>
      <c r="AI3" s="47" t="s">
        <v>38</v>
      </c>
      <c r="AJ3" s="46" t="s">
        <v>37</v>
      </c>
      <c r="AK3" s="47" t="s">
        <v>38</v>
      </c>
    </row>
    <row r="4" spans="1:37" s="53" customFormat="1" ht="18.75" customHeight="1" hidden="1">
      <c r="A4" s="353"/>
      <c r="B4" s="346" t="s">
        <v>39</v>
      </c>
      <c r="C4" s="346"/>
      <c r="D4" s="346"/>
      <c r="E4" s="346"/>
      <c r="F4" s="48"/>
      <c r="G4" s="49"/>
      <c r="H4" s="353"/>
      <c r="I4" s="346" t="s">
        <v>40</v>
      </c>
      <c r="J4" s="346"/>
      <c r="K4" s="346"/>
      <c r="L4" s="346"/>
      <c r="M4" s="48"/>
      <c r="N4" s="50"/>
      <c r="O4" s="331"/>
      <c r="P4" s="346" t="s">
        <v>41</v>
      </c>
      <c r="Q4" s="346"/>
      <c r="R4" s="346"/>
      <c r="S4" s="346"/>
      <c r="T4" s="46"/>
      <c r="U4" s="51"/>
      <c r="V4" s="331"/>
      <c r="W4" s="346" t="s">
        <v>42</v>
      </c>
      <c r="X4" s="346"/>
      <c r="Y4" s="346"/>
      <c r="Z4" s="346"/>
      <c r="AA4" s="48"/>
      <c r="AB4" s="50"/>
      <c r="AC4" s="331"/>
      <c r="AD4" s="357" t="s">
        <v>43</v>
      </c>
      <c r="AE4" s="357"/>
      <c r="AF4" s="357"/>
      <c r="AG4" s="358"/>
      <c r="AH4" s="48"/>
      <c r="AI4" s="50"/>
      <c r="AJ4" s="52"/>
      <c r="AK4" s="50"/>
    </row>
    <row r="5" spans="1:37" s="53" customFormat="1" ht="18.75" customHeight="1">
      <c r="A5" s="352" t="s">
        <v>44</v>
      </c>
      <c r="B5" s="348"/>
      <c r="C5" s="348"/>
      <c r="D5" s="348"/>
      <c r="E5" s="348"/>
      <c r="F5" s="97"/>
      <c r="G5" s="98"/>
      <c r="H5" s="352" t="s">
        <v>44</v>
      </c>
      <c r="I5" s="348"/>
      <c r="J5" s="348"/>
      <c r="K5" s="348"/>
      <c r="L5" s="348"/>
      <c r="M5" s="97"/>
      <c r="N5" s="99"/>
      <c r="O5" s="347" t="s">
        <v>44</v>
      </c>
      <c r="P5" s="348"/>
      <c r="Q5" s="348"/>
      <c r="R5" s="348"/>
      <c r="S5" s="348"/>
      <c r="T5" s="97"/>
      <c r="U5" s="99"/>
      <c r="V5" s="347" t="s">
        <v>44</v>
      </c>
      <c r="W5" s="348"/>
      <c r="X5" s="348"/>
      <c r="Y5" s="348"/>
      <c r="Z5" s="348"/>
      <c r="AA5" s="97"/>
      <c r="AB5" s="99"/>
      <c r="AC5" s="347" t="s">
        <v>44</v>
      </c>
      <c r="AD5" s="348"/>
      <c r="AE5" s="348"/>
      <c r="AF5" s="348"/>
      <c r="AG5" s="349"/>
      <c r="AH5" s="48"/>
      <c r="AI5" s="50"/>
      <c r="AJ5" s="48"/>
      <c r="AK5" s="50"/>
    </row>
    <row r="6" spans="1:36" s="53" customFormat="1" ht="18.75" customHeight="1">
      <c r="A6" s="430" t="s">
        <v>185</v>
      </c>
      <c r="B6" s="56" t="s">
        <v>14</v>
      </c>
      <c r="C6" s="56">
        <v>50</v>
      </c>
      <c r="D6" s="87" t="s">
        <v>97</v>
      </c>
      <c r="E6" s="86" t="s">
        <v>0</v>
      </c>
      <c r="F6" s="54">
        <v>30</v>
      </c>
      <c r="G6" s="55" t="e">
        <f>D6*F6</f>
        <v>#VALUE!</v>
      </c>
      <c r="H6" s="306" t="s">
        <v>26</v>
      </c>
      <c r="I6" s="217" t="s">
        <v>246</v>
      </c>
      <c r="J6" s="217">
        <v>1</v>
      </c>
      <c r="K6" s="89">
        <v>60</v>
      </c>
      <c r="L6" s="89" t="s">
        <v>19</v>
      </c>
      <c r="M6" s="54">
        <v>7</v>
      </c>
      <c r="N6" s="55">
        <f>K6*M6</f>
        <v>420</v>
      </c>
      <c r="O6" s="306" t="s">
        <v>219</v>
      </c>
      <c r="P6" s="56" t="s">
        <v>220</v>
      </c>
      <c r="Q6" s="56">
        <v>20</v>
      </c>
      <c r="R6" s="87">
        <f>ROUND($AE$1*Q6/1000,1)</f>
        <v>1.2</v>
      </c>
      <c r="S6" s="86" t="s">
        <v>0</v>
      </c>
      <c r="T6" s="55">
        <v>450</v>
      </c>
      <c r="U6" s="157"/>
      <c r="V6" s="442" t="s">
        <v>175</v>
      </c>
      <c r="W6" s="218"/>
      <c r="X6" s="218"/>
      <c r="Y6" s="27"/>
      <c r="Z6" s="28"/>
      <c r="AA6" s="27"/>
      <c r="AB6" s="27"/>
      <c r="AC6" s="442" t="s">
        <v>175</v>
      </c>
      <c r="AD6" s="25"/>
      <c r="AE6" s="25"/>
      <c r="AF6" s="27"/>
      <c r="AG6" s="28"/>
      <c r="AH6" s="57">
        <v>43</v>
      </c>
      <c r="AI6" s="51">
        <f>AF6*AH6</f>
        <v>0</v>
      </c>
      <c r="AJ6" s="219"/>
    </row>
    <row r="7" spans="1:36" s="53" customFormat="1" ht="18.75" customHeight="1">
      <c r="A7" s="430"/>
      <c r="B7" s="24" t="s">
        <v>234</v>
      </c>
      <c r="C7" s="24">
        <v>15</v>
      </c>
      <c r="D7" s="87" t="s">
        <v>97</v>
      </c>
      <c r="E7" s="87" t="s">
        <v>0</v>
      </c>
      <c r="F7" s="54"/>
      <c r="G7" s="55" t="e">
        <f aca="true" t="shared" si="0" ref="G7:G24">D7*F7</f>
        <v>#VALUE!</v>
      </c>
      <c r="H7" s="307"/>
      <c r="I7" s="24" t="s">
        <v>15</v>
      </c>
      <c r="J7" s="24">
        <v>1</v>
      </c>
      <c r="K7" s="55">
        <v>4</v>
      </c>
      <c r="L7" s="55" t="s">
        <v>27</v>
      </c>
      <c r="M7" s="54">
        <v>170</v>
      </c>
      <c r="N7" s="55">
        <f aca="true" t="shared" si="1" ref="N7:N24">K7*M7</f>
        <v>680</v>
      </c>
      <c r="O7" s="307"/>
      <c r="P7" s="56" t="s">
        <v>172</v>
      </c>
      <c r="Q7" s="56">
        <v>0.5</v>
      </c>
      <c r="R7" s="87" t="s">
        <v>29</v>
      </c>
      <c r="S7" s="86" t="s">
        <v>0</v>
      </c>
      <c r="T7" s="55"/>
      <c r="U7" s="157"/>
      <c r="V7" s="443"/>
      <c r="W7" s="218"/>
      <c r="X7" s="218"/>
      <c r="Y7" s="27"/>
      <c r="Z7" s="28"/>
      <c r="AA7" s="27"/>
      <c r="AB7" s="27"/>
      <c r="AC7" s="443"/>
      <c r="AD7" s="25"/>
      <c r="AE7" s="25"/>
      <c r="AF7" s="27"/>
      <c r="AG7" s="28"/>
      <c r="AH7" s="57">
        <v>55</v>
      </c>
      <c r="AI7" s="51">
        <f aca="true" t="shared" si="2" ref="AI7:AI15">AF7*AH7</f>
        <v>0</v>
      </c>
      <c r="AJ7" s="219"/>
    </row>
    <row r="8" spans="1:41" s="53" customFormat="1" ht="18.75" customHeight="1">
      <c r="A8" s="430"/>
      <c r="B8" s="24" t="s">
        <v>139</v>
      </c>
      <c r="C8" s="24">
        <v>15</v>
      </c>
      <c r="D8" s="87">
        <v>1</v>
      </c>
      <c r="E8" s="87" t="s">
        <v>0</v>
      </c>
      <c r="F8" s="54">
        <v>51</v>
      </c>
      <c r="G8" s="55">
        <f>D8*F8</f>
        <v>51</v>
      </c>
      <c r="H8" s="307"/>
      <c r="I8" s="24"/>
      <c r="J8" s="24"/>
      <c r="K8" s="55"/>
      <c r="L8" s="55"/>
      <c r="M8" s="54"/>
      <c r="N8" s="55">
        <f t="shared" si="1"/>
        <v>0</v>
      </c>
      <c r="O8" s="307"/>
      <c r="P8" s="56" t="s">
        <v>222</v>
      </c>
      <c r="Q8" s="56">
        <v>39</v>
      </c>
      <c r="R8" s="87">
        <f>ROUND($AE$1*Q8/1000,1)</f>
        <v>2.3</v>
      </c>
      <c r="S8" s="86" t="s">
        <v>0</v>
      </c>
      <c r="T8" s="55">
        <v>63</v>
      </c>
      <c r="U8" s="157"/>
      <c r="V8" s="443"/>
      <c r="W8" s="218"/>
      <c r="X8" s="218"/>
      <c r="Y8" s="27"/>
      <c r="Z8" s="28"/>
      <c r="AA8" s="27"/>
      <c r="AB8" s="27"/>
      <c r="AC8" s="443"/>
      <c r="AD8" s="25"/>
      <c r="AE8" s="25"/>
      <c r="AF8" s="27"/>
      <c r="AG8" s="28"/>
      <c r="AH8" s="57">
        <v>79</v>
      </c>
      <c r="AI8" s="51">
        <f t="shared" si="2"/>
        <v>0</v>
      </c>
      <c r="AJ8" s="219"/>
      <c r="AO8" s="306" t="s">
        <v>66</v>
      </c>
    </row>
    <row r="9" spans="1:41" s="53" customFormat="1" ht="18.75" customHeight="1">
      <c r="A9" s="430"/>
      <c r="B9" s="24" t="s">
        <v>108</v>
      </c>
      <c r="C9" s="24">
        <v>8</v>
      </c>
      <c r="D9" s="87">
        <v>0.5</v>
      </c>
      <c r="E9" s="87" t="s">
        <v>0</v>
      </c>
      <c r="F9" s="54">
        <v>40</v>
      </c>
      <c r="G9" s="55">
        <f t="shared" si="0"/>
        <v>20</v>
      </c>
      <c r="H9" s="307"/>
      <c r="I9" s="24"/>
      <c r="J9" s="24"/>
      <c r="K9" s="55"/>
      <c r="L9" s="55"/>
      <c r="M9" s="54"/>
      <c r="N9" s="55">
        <f t="shared" si="1"/>
        <v>0</v>
      </c>
      <c r="O9" s="307"/>
      <c r="P9" s="56" t="s">
        <v>223</v>
      </c>
      <c r="Q9" s="56">
        <v>22</v>
      </c>
      <c r="R9" s="87">
        <v>4</v>
      </c>
      <c r="S9" s="86" t="s">
        <v>28</v>
      </c>
      <c r="T9" s="55">
        <v>24</v>
      </c>
      <c r="U9" s="157"/>
      <c r="V9" s="443"/>
      <c r="W9" s="218"/>
      <c r="X9" s="218"/>
      <c r="Y9" s="27"/>
      <c r="Z9" s="28"/>
      <c r="AA9" s="27"/>
      <c r="AB9" s="27"/>
      <c r="AC9" s="443"/>
      <c r="AD9" s="25"/>
      <c r="AE9" s="25"/>
      <c r="AF9" s="27"/>
      <c r="AG9" s="28"/>
      <c r="AH9" s="57"/>
      <c r="AI9" s="51">
        <f t="shared" si="2"/>
        <v>0</v>
      </c>
      <c r="AJ9" s="219"/>
      <c r="AO9" s="307"/>
    </row>
    <row r="10" spans="1:41" s="53" customFormat="1" ht="18.75" customHeight="1">
      <c r="A10" s="430"/>
      <c r="B10" s="24" t="s">
        <v>22</v>
      </c>
      <c r="C10" s="24">
        <v>8</v>
      </c>
      <c r="D10" s="87">
        <v>0.5</v>
      </c>
      <c r="E10" s="87" t="s">
        <v>0</v>
      </c>
      <c r="F10" s="54">
        <v>110</v>
      </c>
      <c r="G10" s="55">
        <f t="shared" si="0"/>
        <v>55</v>
      </c>
      <c r="H10" s="307"/>
      <c r="I10" s="24"/>
      <c r="J10" s="24"/>
      <c r="K10" s="55"/>
      <c r="L10" s="55"/>
      <c r="M10" s="54"/>
      <c r="N10" s="55">
        <f t="shared" si="1"/>
        <v>0</v>
      </c>
      <c r="O10" s="307"/>
      <c r="P10" s="56" t="s">
        <v>46</v>
      </c>
      <c r="Q10" s="56">
        <v>10</v>
      </c>
      <c r="R10" s="87">
        <f>ROUND($AE$1*Q10/1000,1)</f>
        <v>0.6</v>
      </c>
      <c r="S10" s="86" t="s">
        <v>0</v>
      </c>
      <c r="T10" s="55">
        <v>67</v>
      </c>
      <c r="U10" s="157"/>
      <c r="V10" s="443"/>
      <c r="W10" s="218"/>
      <c r="X10" s="218"/>
      <c r="Y10" s="27"/>
      <c r="Z10" s="28"/>
      <c r="AA10" s="27"/>
      <c r="AB10" s="27"/>
      <c r="AC10" s="443"/>
      <c r="AD10" s="25"/>
      <c r="AE10" s="25"/>
      <c r="AF10" s="27"/>
      <c r="AG10" s="28"/>
      <c r="AH10" s="57"/>
      <c r="AI10" s="51">
        <f t="shared" si="2"/>
        <v>0</v>
      </c>
      <c r="AJ10" s="219"/>
      <c r="AO10" s="307"/>
    </row>
    <row r="11" spans="1:41" s="53" customFormat="1" ht="18.75" customHeight="1">
      <c r="A11" s="430"/>
      <c r="B11" s="24" t="s">
        <v>107</v>
      </c>
      <c r="C11" s="24">
        <v>32</v>
      </c>
      <c r="D11" s="87">
        <v>2</v>
      </c>
      <c r="E11" s="87" t="s">
        <v>0</v>
      </c>
      <c r="F11" s="54">
        <v>86</v>
      </c>
      <c r="G11" s="55">
        <f t="shared" si="0"/>
        <v>172</v>
      </c>
      <c r="H11" s="307"/>
      <c r="I11" s="24"/>
      <c r="J11" s="24"/>
      <c r="K11" s="55"/>
      <c r="L11" s="55"/>
      <c r="M11" s="54"/>
      <c r="N11" s="55">
        <f t="shared" si="1"/>
        <v>0</v>
      </c>
      <c r="O11" s="307"/>
      <c r="P11" s="56" t="s">
        <v>106</v>
      </c>
      <c r="Q11" s="56">
        <v>3.5</v>
      </c>
      <c r="R11" s="87">
        <f>ROUND($AE$1*Q11/1000,1)</f>
        <v>0.2</v>
      </c>
      <c r="S11" s="86" t="s">
        <v>0</v>
      </c>
      <c r="T11" s="55">
        <v>40</v>
      </c>
      <c r="U11" s="157"/>
      <c r="V11" s="443"/>
      <c r="W11" s="218"/>
      <c r="X11" s="218"/>
      <c r="Y11" s="27"/>
      <c r="Z11" s="28"/>
      <c r="AA11" s="27"/>
      <c r="AB11" s="27"/>
      <c r="AC11" s="443"/>
      <c r="AD11" s="25"/>
      <c r="AE11" s="25"/>
      <c r="AF11" s="27"/>
      <c r="AG11" s="28"/>
      <c r="AH11" s="57">
        <v>1760</v>
      </c>
      <c r="AI11" s="51">
        <f t="shared" si="2"/>
        <v>0</v>
      </c>
      <c r="AJ11" s="219"/>
      <c r="AO11" s="307"/>
    </row>
    <row r="12" spans="1:41" s="43" customFormat="1" ht="18.75" customHeight="1">
      <c r="A12" s="430"/>
      <c r="B12" s="24" t="s">
        <v>173</v>
      </c>
      <c r="C12" s="24">
        <v>15</v>
      </c>
      <c r="D12" s="87">
        <v>1</v>
      </c>
      <c r="E12" s="87" t="s">
        <v>103</v>
      </c>
      <c r="F12" s="54">
        <v>15.5</v>
      </c>
      <c r="G12" s="55">
        <f t="shared" si="0"/>
        <v>15.5</v>
      </c>
      <c r="H12" s="307"/>
      <c r="I12" s="24"/>
      <c r="J12" s="24"/>
      <c r="K12" s="55"/>
      <c r="L12" s="55"/>
      <c r="M12" s="54"/>
      <c r="N12" s="55">
        <f t="shared" si="1"/>
        <v>0</v>
      </c>
      <c r="O12" s="307"/>
      <c r="P12" s="56" t="s">
        <v>224</v>
      </c>
      <c r="Q12" s="56">
        <v>3.5</v>
      </c>
      <c r="R12" s="87" t="s">
        <v>29</v>
      </c>
      <c r="S12" s="86" t="s">
        <v>0</v>
      </c>
      <c r="T12" s="55"/>
      <c r="U12" s="157"/>
      <c r="V12" s="443"/>
      <c r="W12" s="218"/>
      <c r="X12" s="218"/>
      <c r="Y12" s="27"/>
      <c r="Z12" s="28"/>
      <c r="AA12" s="27"/>
      <c r="AB12" s="27"/>
      <c r="AC12" s="443"/>
      <c r="AD12" s="31"/>
      <c r="AE12" s="25"/>
      <c r="AF12" s="27"/>
      <c r="AG12" s="28"/>
      <c r="AH12" s="57">
        <v>19</v>
      </c>
      <c r="AI12" s="51">
        <f t="shared" si="2"/>
        <v>0</v>
      </c>
      <c r="AJ12" s="220"/>
      <c r="AO12" s="307"/>
    </row>
    <row r="13" spans="1:41" s="53" customFormat="1" ht="18.75" customHeight="1">
      <c r="A13" s="430"/>
      <c r="B13" s="56" t="s">
        <v>101</v>
      </c>
      <c r="C13" s="56">
        <v>8</v>
      </c>
      <c r="D13" s="87">
        <v>0.5</v>
      </c>
      <c r="E13" s="87" t="s">
        <v>0</v>
      </c>
      <c r="F13" s="54">
        <v>80</v>
      </c>
      <c r="G13" s="55">
        <f t="shared" si="0"/>
        <v>40</v>
      </c>
      <c r="H13" s="307"/>
      <c r="I13" s="24"/>
      <c r="J13" s="24"/>
      <c r="K13" s="55"/>
      <c r="L13" s="55"/>
      <c r="M13" s="54"/>
      <c r="N13" s="55">
        <f t="shared" si="1"/>
        <v>0</v>
      </c>
      <c r="O13" s="307"/>
      <c r="P13" s="56" t="s">
        <v>225</v>
      </c>
      <c r="Q13" s="56">
        <v>1.5</v>
      </c>
      <c r="R13" s="87" t="s">
        <v>29</v>
      </c>
      <c r="S13" s="86" t="s">
        <v>0</v>
      </c>
      <c r="T13" s="55"/>
      <c r="U13" s="157"/>
      <c r="V13" s="443"/>
      <c r="W13" s="218"/>
      <c r="X13" s="218"/>
      <c r="Y13" s="27"/>
      <c r="Z13" s="28"/>
      <c r="AA13" s="27"/>
      <c r="AB13" s="27"/>
      <c r="AC13" s="443"/>
      <c r="AD13" s="31"/>
      <c r="AE13" s="31"/>
      <c r="AF13" s="27"/>
      <c r="AG13" s="28"/>
      <c r="AH13" s="57"/>
      <c r="AI13" s="51">
        <f t="shared" si="2"/>
        <v>0</v>
      </c>
      <c r="AJ13" s="219"/>
      <c r="AO13" s="307"/>
    </row>
    <row r="14" spans="1:41" s="53" customFormat="1" ht="18.75" customHeight="1">
      <c r="A14" s="430"/>
      <c r="B14" s="56" t="s">
        <v>121</v>
      </c>
      <c r="C14" s="56">
        <v>8</v>
      </c>
      <c r="D14" s="87">
        <v>0.5</v>
      </c>
      <c r="E14" s="87" t="s">
        <v>0</v>
      </c>
      <c r="F14" s="54">
        <v>67</v>
      </c>
      <c r="G14" s="55">
        <f t="shared" si="0"/>
        <v>33.5</v>
      </c>
      <c r="H14" s="307"/>
      <c r="I14" s="24"/>
      <c r="J14" s="24"/>
      <c r="K14" s="55"/>
      <c r="L14" s="55"/>
      <c r="M14" s="54"/>
      <c r="N14" s="55">
        <f t="shared" si="1"/>
        <v>0</v>
      </c>
      <c r="O14" s="307"/>
      <c r="P14" s="56" t="s">
        <v>20</v>
      </c>
      <c r="Q14" s="56">
        <v>1</v>
      </c>
      <c r="R14" s="87">
        <v>1</v>
      </c>
      <c r="S14" s="86" t="s">
        <v>226</v>
      </c>
      <c r="T14" s="55">
        <v>10</v>
      </c>
      <c r="U14" s="157"/>
      <c r="V14" s="443"/>
      <c r="W14" s="218"/>
      <c r="X14" s="218"/>
      <c r="Y14" s="27"/>
      <c r="Z14" s="28"/>
      <c r="AA14" s="27"/>
      <c r="AB14" s="27"/>
      <c r="AC14" s="443"/>
      <c r="AD14" s="31"/>
      <c r="AE14" s="31"/>
      <c r="AF14" s="27"/>
      <c r="AG14" s="28"/>
      <c r="AH14" s="57"/>
      <c r="AI14" s="51">
        <f t="shared" si="2"/>
        <v>0</v>
      </c>
      <c r="AJ14" s="219"/>
      <c r="AO14" s="307"/>
    </row>
    <row r="15" spans="1:41" s="53" customFormat="1" ht="18.75" customHeight="1">
      <c r="A15" s="430"/>
      <c r="B15" s="56" t="s">
        <v>174</v>
      </c>
      <c r="C15" s="24">
        <v>3.5</v>
      </c>
      <c r="D15" s="87" t="s">
        <v>97</v>
      </c>
      <c r="E15" s="87" t="s">
        <v>0</v>
      </c>
      <c r="F15" s="54"/>
      <c r="G15" s="55" t="e">
        <f t="shared" si="0"/>
        <v>#VALUE!</v>
      </c>
      <c r="H15" s="307"/>
      <c r="I15" s="24"/>
      <c r="J15" s="24"/>
      <c r="K15" s="55"/>
      <c r="L15" s="55"/>
      <c r="M15" s="54"/>
      <c r="N15" s="55">
        <f t="shared" si="1"/>
        <v>0</v>
      </c>
      <c r="O15" s="307"/>
      <c r="P15" s="56"/>
      <c r="Q15" s="56"/>
      <c r="R15" s="87"/>
      <c r="S15" s="86"/>
      <c r="T15" s="55"/>
      <c r="U15" s="157"/>
      <c r="V15" s="443"/>
      <c r="W15" s="218"/>
      <c r="X15" s="218"/>
      <c r="Y15" s="27"/>
      <c r="Z15" s="28"/>
      <c r="AA15" s="27"/>
      <c r="AB15" s="27"/>
      <c r="AC15" s="443"/>
      <c r="AD15" s="25"/>
      <c r="AE15" s="25"/>
      <c r="AF15" s="27"/>
      <c r="AG15" s="28"/>
      <c r="AH15" s="57"/>
      <c r="AI15" s="51">
        <f t="shared" si="2"/>
        <v>0</v>
      </c>
      <c r="AJ15" s="219"/>
      <c r="AO15" s="307"/>
    </row>
    <row r="16" spans="1:47" s="53" customFormat="1" ht="18.75" customHeight="1">
      <c r="A16" s="308" t="s">
        <v>47</v>
      </c>
      <c r="B16" s="308"/>
      <c r="C16" s="308"/>
      <c r="D16" s="308"/>
      <c r="E16" s="308"/>
      <c r="F16" s="97"/>
      <c r="G16" s="98"/>
      <c r="H16" s="308" t="s">
        <v>47</v>
      </c>
      <c r="I16" s="308"/>
      <c r="J16" s="308"/>
      <c r="K16" s="308"/>
      <c r="L16" s="308"/>
      <c r="M16" s="97"/>
      <c r="N16" s="99"/>
      <c r="O16" s="308" t="s">
        <v>47</v>
      </c>
      <c r="P16" s="308"/>
      <c r="Q16" s="308"/>
      <c r="R16" s="308"/>
      <c r="S16" s="308"/>
      <c r="T16" s="99"/>
      <c r="U16" s="99"/>
      <c r="V16" s="308" t="s">
        <v>47</v>
      </c>
      <c r="W16" s="308"/>
      <c r="X16" s="308"/>
      <c r="Y16" s="308"/>
      <c r="Z16" s="308"/>
      <c r="AA16" s="99"/>
      <c r="AB16" s="99"/>
      <c r="AC16" s="308" t="s">
        <v>47</v>
      </c>
      <c r="AD16" s="308"/>
      <c r="AE16" s="308"/>
      <c r="AF16" s="308"/>
      <c r="AG16" s="308"/>
      <c r="AH16" s="50"/>
      <c r="AI16" s="50"/>
      <c r="AJ16" s="48"/>
      <c r="AK16" s="50"/>
      <c r="AO16" s="307"/>
      <c r="AP16" s="31"/>
      <c r="AQ16" s="31"/>
      <c r="AR16" s="27"/>
      <c r="AS16" s="28"/>
      <c r="AT16" s="54"/>
      <c r="AU16" s="55"/>
    </row>
    <row r="17" spans="1:41" s="53" customFormat="1" ht="18.75" customHeight="1">
      <c r="A17" s="450" t="s">
        <v>199</v>
      </c>
      <c r="B17" s="30" t="s">
        <v>52</v>
      </c>
      <c r="C17" s="30">
        <v>50</v>
      </c>
      <c r="D17" s="87">
        <f>ROUND($AE$1*C17/1000,1)</f>
        <v>3</v>
      </c>
      <c r="E17" s="87" t="s">
        <v>0</v>
      </c>
      <c r="F17" s="54"/>
      <c r="G17" s="55">
        <f t="shared" si="0"/>
        <v>0</v>
      </c>
      <c r="H17" s="306" t="s">
        <v>227</v>
      </c>
      <c r="I17" s="24" t="s">
        <v>245</v>
      </c>
      <c r="J17" s="24">
        <v>31</v>
      </c>
      <c r="K17" s="87">
        <v>2.4</v>
      </c>
      <c r="L17" s="86" t="s">
        <v>0</v>
      </c>
      <c r="M17" s="54">
        <v>49</v>
      </c>
      <c r="N17" s="55">
        <f t="shared" si="1"/>
        <v>117.6</v>
      </c>
      <c r="O17" s="306" t="s">
        <v>199</v>
      </c>
      <c r="P17" s="30" t="s">
        <v>52</v>
      </c>
      <c r="Q17" s="30">
        <v>31</v>
      </c>
      <c r="R17" s="193">
        <v>3</v>
      </c>
      <c r="S17" s="109" t="s">
        <v>0</v>
      </c>
      <c r="T17" s="55"/>
      <c r="U17" s="157"/>
      <c r="V17" s="453"/>
      <c r="W17" s="31"/>
      <c r="X17" s="31"/>
      <c r="Y17" s="27"/>
      <c r="Z17" s="28"/>
      <c r="AA17" s="27"/>
      <c r="AB17" s="27"/>
      <c r="AC17" s="446"/>
      <c r="AD17" s="221"/>
      <c r="AE17" s="221"/>
      <c r="AF17" s="222"/>
      <c r="AG17" s="28"/>
      <c r="AH17" s="57"/>
      <c r="AI17" s="51">
        <f aca="true" t="shared" si="3" ref="AI17:AI24">AF17*AH17</f>
        <v>0</v>
      </c>
      <c r="AJ17" s="219"/>
      <c r="AO17" s="307"/>
    </row>
    <row r="18" spans="1:41" s="53" customFormat="1" ht="18.75" customHeight="1">
      <c r="A18" s="451"/>
      <c r="B18" s="30" t="s">
        <v>72</v>
      </c>
      <c r="C18" s="30">
        <v>50</v>
      </c>
      <c r="D18" s="87">
        <f>ROUND($AE$1*C18/1000,1)</f>
        <v>3</v>
      </c>
      <c r="E18" s="87" t="s">
        <v>0</v>
      </c>
      <c r="F18" s="54"/>
      <c r="G18" s="55">
        <f t="shared" si="0"/>
        <v>0</v>
      </c>
      <c r="H18" s="307"/>
      <c r="I18" s="24" t="s">
        <v>121</v>
      </c>
      <c r="J18" s="24">
        <v>10</v>
      </c>
      <c r="K18" s="87">
        <v>0.6</v>
      </c>
      <c r="L18" s="86" t="s">
        <v>0</v>
      </c>
      <c r="M18" s="54">
        <v>67</v>
      </c>
      <c r="N18" s="55">
        <f t="shared" si="1"/>
        <v>40.199999999999996</v>
      </c>
      <c r="O18" s="307"/>
      <c r="P18" s="30" t="s">
        <v>72</v>
      </c>
      <c r="Q18" s="30">
        <v>30</v>
      </c>
      <c r="R18" s="87">
        <v>3</v>
      </c>
      <c r="S18" s="86" t="s">
        <v>0</v>
      </c>
      <c r="T18" s="55"/>
      <c r="U18" s="157"/>
      <c r="V18" s="453"/>
      <c r="W18" s="31"/>
      <c r="X18" s="31"/>
      <c r="Y18" s="27"/>
      <c r="Z18" s="28"/>
      <c r="AA18" s="27"/>
      <c r="AB18" s="27"/>
      <c r="AC18" s="447"/>
      <c r="AD18" s="221"/>
      <c r="AE18" s="221"/>
      <c r="AF18" s="222"/>
      <c r="AG18" s="28"/>
      <c r="AH18" s="57"/>
      <c r="AI18" s="51">
        <f t="shared" si="3"/>
        <v>0</v>
      </c>
      <c r="AJ18" s="219"/>
      <c r="AO18" s="359"/>
    </row>
    <row r="19" spans="1:41" s="53" customFormat="1" ht="18.75" customHeight="1">
      <c r="A19" s="451"/>
      <c r="B19" s="89" t="s">
        <v>23</v>
      </c>
      <c r="C19" s="30">
        <v>50</v>
      </c>
      <c r="D19" s="87">
        <f>ROUND($AE$1*C19/1000,1)</f>
        <v>3</v>
      </c>
      <c r="E19" s="87" t="s">
        <v>0</v>
      </c>
      <c r="F19" s="54"/>
      <c r="G19" s="55">
        <f t="shared" si="0"/>
        <v>0</v>
      </c>
      <c r="H19" s="307"/>
      <c r="I19" s="24" t="s">
        <v>120</v>
      </c>
      <c r="J19" s="24">
        <v>5</v>
      </c>
      <c r="K19" s="87">
        <v>0.3</v>
      </c>
      <c r="L19" s="86" t="s">
        <v>0</v>
      </c>
      <c r="M19" s="54">
        <v>160</v>
      </c>
      <c r="N19" s="55">
        <f t="shared" si="1"/>
        <v>48</v>
      </c>
      <c r="O19" s="307"/>
      <c r="P19" s="196" t="s">
        <v>25</v>
      </c>
      <c r="Q19" s="30">
        <v>40</v>
      </c>
      <c r="R19" s="87">
        <v>3</v>
      </c>
      <c r="S19" s="86" t="s">
        <v>0</v>
      </c>
      <c r="T19" s="55"/>
      <c r="U19" s="157"/>
      <c r="V19" s="453"/>
      <c r="W19" s="31"/>
      <c r="X19" s="31"/>
      <c r="Y19" s="27"/>
      <c r="Z19" s="223"/>
      <c r="AA19" s="27"/>
      <c r="AB19" s="27"/>
      <c r="AC19" s="447"/>
      <c r="AD19" s="221"/>
      <c r="AE19" s="221"/>
      <c r="AF19" s="222"/>
      <c r="AG19" s="28"/>
      <c r="AH19" s="57"/>
      <c r="AI19" s="51">
        <f t="shared" si="3"/>
        <v>0</v>
      </c>
      <c r="AJ19" s="219"/>
      <c r="AO19" s="360" t="s">
        <v>49</v>
      </c>
    </row>
    <row r="20" spans="1:41" s="53" customFormat="1" ht="18.75" customHeight="1">
      <c r="A20" s="451"/>
      <c r="B20" s="24"/>
      <c r="C20" s="24"/>
      <c r="D20" s="87"/>
      <c r="E20" s="87"/>
      <c r="F20" s="54"/>
      <c r="G20" s="55">
        <f t="shared" si="0"/>
        <v>0</v>
      </c>
      <c r="H20" s="307"/>
      <c r="I20" s="24" t="s">
        <v>108</v>
      </c>
      <c r="J20" s="24">
        <v>5</v>
      </c>
      <c r="K20" s="87">
        <v>0.3</v>
      </c>
      <c r="L20" s="86" t="s">
        <v>0</v>
      </c>
      <c r="M20" s="54">
        <v>40</v>
      </c>
      <c r="N20" s="55">
        <f t="shared" si="1"/>
        <v>12</v>
      </c>
      <c r="O20" s="307"/>
      <c r="P20" s="24"/>
      <c r="Q20" s="24"/>
      <c r="R20" s="87"/>
      <c r="S20" s="86"/>
      <c r="T20" s="55"/>
      <c r="U20" s="157"/>
      <c r="V20" s="453"/>
      <c r="W20" s="31"/>
      <c r="X20" s="31"/>
      <c r="Y20" s="27"/>
      <c r="Z20" s="223"/>
      <c r="AA20" s="27"/>
      <c r="AB20" s="27"/>
      <c r="AC20" s="447"/>
      <c r="AD20" s="224"/>
      <c r="AE20" s="224"/>
      <c r="AF20" s="27"/>
      <c r="AG20" s="28"/>
      <c r="AH20" s="57"/>
      <c r="AI20" s="51">
        <f t="shared" si="3"/>
        <v>0</v>
      </c>
      <c r="AJ20" s="219"/>
      <c r="AO20" s="361"/>
    </row>
    <row r="21" spans="1:41" s="53" customFormat="1" ht="18.75" customHeight="1">
      <c r="A21" s="451"/>
      <c r="B21" s="72" t="s">
        <v>15</v>
      </c>
      <c r="C21" s="55">
        <v>133</v>
      </c>
      <c r="D21" s="55">
        <v>4</v>
      </c>
      <c r="E21" s="73" t="s">
        <v>59</v>
      </c>
      <c r="F21" s="54">
        <v>170</v>
      </c>
      <c r="G21" s="55">
        <f t="shared" si="0"/>
        <v>680</v>
      </c>
      <c r="H21" s="307"/>
      <c r="I21" s="24" t="s">
        <v>141</v>
      </c>
      <c r="J21" s="24">
        <v>4</v>
      </c>
      <c r="K21" s="87">
        <v>0.3</v>
      </c>
      <c r="L21" s="86" t="s">
        <v>0</v>
      </c>
      <c r="M21" s="54">
        <v>420</v>
      </c>
      <c r="N21" s="55">
        <f t="shared" si="1"/>
        <v>126</v>
      </c>
      <c r="O21" s="307"/>
      <c r="P21" s="72" t="s">
        <v>15</v>
      </c>
      <c r="Q21" s="55">
        <v>133</v>
      </c>
      <c r="R21" s="55">
        <v>4</v>
      </c>
      <c r="S21" s="55" t="s">
        <v>59</v>
      </c>
      <c r="T21" s="55">
        <v>170</v>
      </c>
      <c r="U21" s="157"/>
      <c r="V21" s="453"/>
      <c r="W21" s="225"/>
      <c r="X21" s="225"/>
      <c r="Y21" s="27"/>
      <c r="Z21" s="28"/>
      <c r="AA21" s="27"/>
      <c r="AB21" s="27"/>
      <c r="AC21" s="447"/>
      <c r="AD21" s="27"/>
      <c r="AE21" s="224"/>
      <c r="AF21" s="27"/>
      <c r="AG21" s="28"/>
      <c r="AH21" s="57"/>
      <c r="AI21" s="51">
        <f t="shared" si="3"/>
        <v>0</v>
      </c>
      <c r="AJ21" s="219"/>
      <c r="AO21" s="361"/>
    </row>
    <row r="22" spans="1:41" s="53" customFormat="1" ht="18.75" customHeight="1">
      <c r="A22" s="451"/>
      <c r="B22" s="24"/>
      <c r="C22" s="24"/>
      <c r="D22" s="87"/>
      <c r="E22" s="87"/>
      <c r="F22" s="199"/>
      <c r="G22" s="55">
        <f t="shared" si="0"/>
        <v>0</v>
      </c>
      <c r="H22" s="307"/>
      <c r="I22" s="24" t="s">
        <v>173</v>
      </c>
      <c r="J22" s="24">
        <v>13</v>
      </c>
      <c r="K22" s="87">
        <v>2</v>
      </c>
      <c r="L22" s="26" t="s">
        <v>103</v>
      </c>
      <c r="M22" s="199">
        <v>15.5</v>
      </c>
      <c r="N22" s="55">
        <f t="shared" si="1"/>
        <v>31</v>
      </c>
      <c r="O22" s="307"/>
      <c r="P22" s="24"/>
      <c r="Q22" s="24"/>
      <c r="R22" s="87"/>
      <c r="S22" s="86"/>
      <c r="T22" s="55"/>
      <c r="U22" s="157"/>
      <c r="V22" s="453"/>
      <c r="W22" s="225"/>
      <c r="X22" s="225"/>
      <c r="Y22" s="27"/>
      <c r="Z22" s="28"/>
      <c r="AA22" s="226"/>
      <c r="AB22" s="27"/>
      <c r="AC22" s="447"/>
      <c r="AD22" s="224"/>
      <c r="AE22" s="224"/>
      <c r="AF22" s="27"/>
      <c r="AG22" s="28"/>
      <c r="AH22" s="200"/>
      <c r="AI22" s="51">
        <f t="shared" si="3"/>
        <v>0</v>
      </c>
      <c r="AJ22" s="219"/>
      <c r="AO22" s="361"/>
    </row>
    <row r="23" spans="1:41" s="53" customFormat="1" ht="18.75" customHeight="1">
      <c r="A23" s="451"/>
      <c r="B23" s="64"/>
      <c r="C23" s="64"/>
      <c r="D23" s="87"/>
      <c r="E23" s="87"/>
      <c r="F23" s="54"/>
      <c r="G23" s="55">
        <f t="shared" si="0"/>
        <v>0</v>
      </c>
      <c r="H23" s="307"/>
      <c r="I23" s="197"/>
      <c r="J23" s="197"/>
      <c r="K23" s="87"/>
      <c r="L23" s="86"/>
      <c r="M23" s="54"/>
      <c r="N23" s="55">
        <f t="shared" si="1"/>
        <v>0</v>
      </c>
      <c r="O23" s="307"/>
      <c r="P23" s="64"/>
      <c r="Q23" s="64"/>
      <c r="R23" s="87"/>
      <c r="S23" s="86"/>
      <c r="T23" s="240"/>
      <c r="U23" s="157"/>
      <c r="V23" s="453"/>
      <c r="W23" s="31"/>
      <c r="X23" s="31"/>
      <c r="Y23" s="27"/>
      <c r="Z23" s="28"/>
      <c r="AA23" s="27"/>
      <c r="AB23" s="27"/>
      <c r="AC23" s="447"/>
      <c r="AD23" s="224"/>
      <c r="AE23" s="224"/>
      <c r="AF23" s="27"/>
      <c r="AG23" s="28"/>
      <c r="AH23" s="57"/>
      <c r="AI23" s="51">
        <f t="shared" si="3"/>
        <v>0</v>
      </c>
      <c r="AJ23" s="219"/>
      <c r="AO23" s="361"/>
    </row>
    <row r="24" spans="1:41" s="53" customFormat="1" ht="18.75" customHeight="1" thickBot="1">
      <c r="A24" s="452"/>
      <c r="B24" s="64"/>
      <c r="C24" s="64"/>
      <c r="D24" s="87"/>
      <c r="E24" s="87"/>
      <c r="F24" s="54"/>
      <c r="G24" s="55">
        <f t="shared" si="0"/>
        <v>0</v>
      </c>
      <c r="H24" s="359"/>
      <c r="I24" s="227"/>
      <c r="J24" s="227"/>
      <c r="K24" s="137"/>
      <c r="L24" s="138"/>
      <c r="M24" s="54"/>
      <c r="N24" s="55">
        <f t="shared" si="1"/>
        <v>0</v>
      </c>
      <c r="O24" s="359"/>
      <c r="P24" s="64"/>
      <c r="Q24" s="64"/>
      <c r="R24" s="228"/>
      <c r="S24" s="138"/>
      <c r="T24" s="157"/>
      <c r="U24" s="157"/>
      <c r="V24" s="453"/>
      <c r="W24" s="31"/>
      <c r="X24" s="31"/>
      <c r="Y24" s="27"/>
      <c r="Z24" s="28"/>
      <c r="AA24" s="27"/>
      <c r="AB24" s="27"/>
      <c r="AC24" s="448"/>
      <c r="AD24" s="236"/>
      <c r="AE24" s="236"/>
      <c r="AF24" s="237"/>
      <c r="AG24" s="238"/>
      <c r="AH24" s="57"/>
      <c r="AI24" s="51">
        <f t="shared" si="3"/>
        <v>0</v>
      </c>
      <c r="AJ24" s="219"/>
      <c r="AO24" s="361"/>
    </row>
    <row r="25" spans="1:41" s="43" customFormat="1" ht="18.75" customHeight="1">
      <c r="A25" s="379" t="s">
        <v>180</v>
      </c>
      <c r="B25" s="111" t="s">
        <v>181</v>
      </c>
      <c r="C25" s="319">
        <v>2</v>
      </c>
      <c r="D25" s="319"/>
      <c r="E25" s="320"/>
      <c r="F25" s="321" t="e">
        <f>SUM(#REF!)</f>
        <v>#REF!</v>
      </c>
      <c r="G25" s="321"/>
      <c r="H25" s="375" t="s">
        <v>180</v>
      </c>
      <c r="I25" s="111" t="s">
        <v>181</v>
      </c>
      <c r="J25" s="319">
        <v>2</v>
      </c>
      <c r="K25" s="319"/>
      <c r="L25" s="320"/>
      <c r="M25" s="321" t="e">
        <f>SUM(#REF!)</f>
        <v>#REF!</v>
      </c>
      <c r="N25" s="322"/>
      <c r="O25" s="323" t="s">
        <v>180</v>
      </c>
      <c r="P25" s="111" t="s">
        <v>181</v>
      </c>
      <c r="Q25" s="319">
        <v>2</v>
      </c>
      <c r="R25" s="319"/>
      <c r="S25" s="320"/>
      <c r="T25" s="382" t="e">
        <f>SUM(#REF!)</f>
        <v>#REF!</v>
      </c>
      <c r="U25" s="321"/>
      <c r="V25" s="375" t="s">
        <v>180</v>
      </c>
      <c r="W25" s="111" t="s">
        <v>181</v>
      </c>
      <c r="X25" s="334">
        <v>1.5</v>
      </c>
      <c r="Y25" s="334"/>
      <c r="Z25" s="335"/>
      <c r="AA25" s="321" t="e">
        <f>SUM(#REF!)</f>
        <v>#REF!</v>
      </c>
      <c r="AB25" s="321"/>
      <c r="AC25" s="375" t="s">
        <v>180</v>
      </c>
      <c r="AD25" s="111" t="s">
        <v>181</v>
      </c>
      <c r="AE25" s="334">
        <v>2</v>
      </c>
      <c r="AF25" s="334"/>
      <c r="AG25" s="449"/>
      <c r="AH25" s="332" t="e">
        <f>SUM(#REF!)</f>
        <v>#REF!</v>
      </c>
      <c r="AI25" s="333"/>
      <c r="AJ25" s="112">
        <f aca="true" t="shared" si="4" ref="AJ25:AJ31">(AE25+X25+Q25+J25+C25)/5</f>
        <v>1.9</v>
      </c>
      <c r="AL25" s="43">
        <f>(C25+J25+Q25)/3</f>
        <v>2</v>
      </c>
      <c r="AO25" s="361"/>
    </row>
    <row r="26" spans="1:41" s="43" customFormat="1" ht="18.75" customHeight="1">
      <c r="A26" s="380"/>
      <c r="B26" s="113" t="s">
        <v>182</v>
      </c>
      <c r="C26" s="312">
        <v>0.7</v>
      </c>
      <c r="D26" s="312"/>
      <c r="E26" s="313"/>
      <c r="F26" s="114"/>
      <c r="G26" s="115"/>
      <c r="H26" s="376"/>
      <c r="I26" s="113" t="s">
        <v>182</v>
      </c>
      <c r="J26" s="312">
        <v>0.5</v>
      </c>
      <c r="K26" s="312"/>
      <c r="L26" s="313"/>
      <c r="M26" s="116"/>
      <c r="N26" s="115"/>
      <c r="O26" s="324"/>
      <c r="P26" s="113" t="s">
        <v>182</v>
      </c>
      <c r="Q26" s="312">
        <v>0.6</v>
      </c>
      <c r="R26" s="312"/>
      <c r="S26" s="313"/>
      <c r="T26" s="116"/>
      <c r="U26" s="117"/>
      <c r="V26" s="376"/>
      <c r="W26" s="113" t="s">
        <v>182</v>
      </c>
      <c r="X26" s="314">
        <v>0.5</v>
      </c>
      <c r="Y26" s="314"/>
      <c r="Z26" s="315"/>
      <c r="AA26" s="118"/>
      <c r="AB26" s="115"/>
      <c r="AC26" s="376"/>
      <c r="AD26" s="113" t="s">
        <v>182</v>
      </c>
      <c r="AE26" s="314">
        <v>0.7</v>
      </c>
      <c r="AF26" s="314"/>
      <c r="AG26" s="445"/>
      <c r="AH26" s="119"/>
      <c r="AI26" s="120"/>
      <c r="AJ26" s="112">
        <f t="shared" si="4"/>
        <v>0.6</v>
      </c>
      <c r="AL26" s="43">
        <f aca="true" t="shared" si="5" ref="AL26:AL31">(C26+J26+Q26)/3</f>
        <v>0.6</v>
      </c>
      <c r="AO26" s="361"/>
    </row>
    <row r="27" spans="1:41" s="43" customFormat="1" ht="18.75" customHeight="1">
      <c r="A27" s="380"/>
      <c r="B27" s="121" t="s">
        <v>189</v>
      </c>
      <c r="C27" s="312">
        <v>0.7</v>
      </c>
      <c r="D27" s="312"/>
      <c r="E27" s="313"/>
      <c r="F27" s="114"/>
      <c r="G27" s="115"/>
      <c r="H27" s="376"/>
      <c r="I27" s="121" t="s">
        <v>189</v>
      </c>
      <c r="J27" s="312">
        <v>0.7</v>
      </c>
      <c r="K27" s="312"/>
      <c r="L27" s="313"/>
      <c r="M27" s="116"/>
      <c r="N27" s="115"/>
      <c r="O27" s="324"/>
      <c r="P27" s="121" t="s">
        <v>189</v>
      </c>
      <c r="Q27" s="312">
        <v>0.5</v>
      </c>
      <c r="R27" s="312"/>
      <c r="S27" s="313"/>
      <c r="T27" s="116"/>
      <c r="U27" s="117"/>
      <c r="V27" s="376"/>
      <c r="W27" s="121" t="s">
        <v>189</v>
      </c>
      <c r="X27" s="314">
        <v>0.5</v>
      </c>
      <c r="Y27" s="314"/>
      <c r="Z27" s="315"/>
      <c r="AA27" s="118"/>
      <c r="AB27" s="115"/>
      <c r="AC27" s="376"/>
      <c r="AD27" s="121" t="s">
        <v>189</v>
      </c>
      <c r="AE27" s="314">
        <v>0.3</v>
      </c>
      <c r="AF27" s="314"/>
      <c r="AG27" s="445"/>
      <c r="AH27" s="119"/>
      <c r="AI27" s="120"/>
      <c r="AJ27" s="112">
        <f t="shared" si="4"/>
        <v>0.54</v>
      </c>
      <c r="AL27" s="43">
        <f t="shared" si="5"/>
        <v>0.6333333333333333</v>
      </c>
      <c r="AO27" s="361"/>
    </row>
    <row r="28" spans="1:41" s="43" customFormat="1" ht="18.75" customHeight="1">
      <c r="A28" s="380"/>
      <c r="B28" s="122" t="s">
        <v>183</v>
      </c>
      <c r="C28" s="312">
        <v>0.5</v>
      </c>
      <c r="D28" s="312"/>
      <c r="E28" s="313"/>
      <c r="F28" s="114"/>
      <c r="G28" s="115"/>
      <c r="H28" s="376"/>
      <c r="I28" s="122" t="s">
        <v>183</v>
      </c>
      <c r="J28" s="312">
        <v>0.5</v>
      </c>
      <c r="K28" s="312"/>
      <c r="L28" s="313"/>
      <c r="M28" s="116"/>
      <c r="N28" s="115"/>
      <c r="O28" s="324"/>
      <c r="P28" s="122" t="s">
        <v>183</v>
      </c>
      <c r="Q28" s="312">
        <v>0.5</v>
      </c>
      <c r="R28" s="312"/>
      <c r="S28" s="313"/>
      <c r="T28" s="116"/>
      <c r="U28" s="117"/>
      <c r="V28" s="376"/>
      <c r="W28" s="122" t="s">
        <v>184</v>
      </c>
      <c r="X28" s="314">
        <v>0.5</v>
      </c>
      <c r="Y28" s="314"/>
      <c r="Z28" s="315"/>
      <c r="AA28" s="118"/>
      <c r="AB28" s="115"/>
      <c r="AC28" s="376"/>
      <c r="AD28" s="122" t="s">
        <v>184</v>
      </c>
      <c r="AE28" s="314">
        <v>0.5</v>
      </c>
      <c r="AF28" s="314"/>
      <c r="AG28" s="445"/>
      <c r="AH28" s="119"/>
      <c r="AI28" s="120"/>
      <c r="AJ28" s="112">
        <f t="shared" si="4"/>
        <v>0.5</v>
      </c>
      <c r="AL28" s="43">
        <f t="shared" si="5"/>
        <v>0.5</v>
      </c>
      <c r="AO28" s="361"/>
    </row>
    <row r="29" spans="1:41" s="43" customFormat="1" ht="18.75" customHeight="1">
      <c r="A29" s="380"/>
      <c r="B29" s="113" t="s">
        <v>190</v>
      </c>
      <c r="C29" s="312">
        <v>1</v>
      </c>
      <c r="D29" s="312"/>
      <c r="E29" s="313"/>
      <c r="F29" s="114"/>
      <c r="G29" s="115"/>
      <c r="H29" s="376"/>
      <c r="I29" s="113" t="s">
        <v>190</v>
      </c>
      <c r="J29" s="312">
        <v>0</v>
      </c>
      <c r="K29" s="312"/>
      <c r="L29" s="313"/>
      <c r="M29" s="116"/>
      <c r="N29" s="115"/>
      <c r="O29" s="324"/>
      <c r="P29" s="113" t="s">
        <v>190</v>
      </c>
      <c r="Q29" s="312">
        <v>1</v>
      </c>
      <c r="R29" s="312"/>
      <c r="S29" s="313"/>
      <c r="T29" s="116"/>
      <c r="U29" s="117"/>
      <c r="V29" s="376"/>
      <c r="W29" s="113" t="s">
        <v>190</v>
      </c>
      <c r="X29" s="314">
        <v>1</v>
      </c>
      <c r="Y29" s="314"/>
      <c r="Z29" s="315"/>
      <c r="AA29" s="118"/>
      <c r="AB29" s="115"/>
      <c r="AC29" s="376"/>
      <c r="AD29" s="113" t="s">
        <v>190</v>
      </c>
      <c r="AE29" s="314">
        <v>1</v>
      </c>
      <c r="AF29" s="314"/>
      <c r="AG29" s="445"/>
      <c r="AH29" s="119"/>
      <c r="AI29" s="120"/>
      <c r="AJ29" s="112"/>
      <c r="AL29" s="43">
        <f t="shared" si="5"/>
        <v>0.6666666666666666</v>
      </c>
      <c r="AO29" s="361"/>
    </row>
    <row r="30" spans="1:41" s="43" customFormat="1" ht="18.75" customHeight="1">
      <c r="A30" s="380"/>
      <c r="B30" s="113" t="s">
        <v>191</v>
      </c>
      <c r="C30" s="312">
        <v>0.6</v>
      </c>
      <c r="D30" s="312"/>
      <c r="E30" s="313"/>
      <c r="F30" s="114"/>
      <c r="G30" s="115"/>
      <c r="H30" s="376"/>
      <c r="I30" s="113" t="s">
        <v>191</v>
      </c>
      <c r="J30" s="312">
        <v>0.6</v>
      </c>
      <c r="K30" s="312"/>
      <c r="L30" s="313"/>
      <c r="M30" s="123"/>
      <c r="N30" s="115"/>
      <c r="O30" s="324"/>
      <c r="P30" s="113" t="s">
        <v>191</v>
      </c>
      <c r="Q30" s="312">
        <v>0.6</v>
      </c>
      <c r="R30" s="312"/>
      <c r="S30" s="313"/>
      <c r="T30" s="116"/>
      <c r="U30" s="117"/>
      <c r="V30" s="376"/>
      <c r="W30" s="113" t="s">
        <v>191</v>
      </c>
      <c r="X30" s="314">
        <v>0.3</v>
      </c>
      <c r="Y30" s="314"/>
      <c r="Z30" s="315"/>
      <c r="AA30" s="118"/>
      <c r="AB30" s="115"/>
      <c r="AC30" s="376"/>
      <c r="AD30" s="113" t="s">
        <v>191</v>
      </c>
      <c r="AE30" s="314">
        <v>0.6</v>
      </c>
      <c r="AF30" s="314"/>
      <c r="AG30" s="445"/>
      <c r="AH30" s="119"/>
      <c r="AI30" s="120"/>
      <c r="AJ30" s="112">
        <f t="shared" si="4"/>
        <v>0.54</v>
      </c>
      <c r="AK30" s="43">
        <v>0.2</v>
      </c>
      <c r="AL30" s="43">
        <f t="shared" si="5"/>
        <v>0.6</v>
      </c>
      <c r="AO30" s="361"/>
    </row>
    <row r="31" spans="1:41" s="43" customFormat="1" ht="18.75" customHeight="1" thickBot="1">
      <c r="A31" s="381"/>
      <c r="B31" s="124" t="s">
        <v>192</v>
      </c>
      <c r="C31" s="326">
        <f>C25*70+C26*75+C27*25+C28*45+C30*120+C29*60</f>
        <v>364.5</v>
      </c>
      <c r="D31" s="326"/>
      <c r="E31" s="327"/>
      <c r="F31" s="125"/>
      <c r="G31" s="126"/>
      <c r="H31" s="377"/>
      <c r="I31" s="124" t="s">
        <v>192</v>
      </c>
      <c r="J31" s="326">
        <f>J25*70+J26*75+J27*25+J28*45+J30*120+J29*60</f>
        <v>289.5</v>
      </c>
      <c r="K31" s="326"/>
      <c r="L31" s="327"/>
      <c r="M31" s="127"/>
      <c r="N31" s="126"/>
      <c r="O31" s="325"/>
      <c r="P31" s="124" t="s">
        <v>192</v>
      </c>
      <c r="Q31" s="326">
        <f>Q25*70+Q26*75+Q27*25+Q28*45+Q30*120+Q29*60</f>
        <v>352</v>
      </c>
      <c r="R31" s="326"/>
      <c r="S31" s="327"/>
      <c r="T31" s="127"/>
      <c r="U31" s="128"/>
      <c r="V31" s="377"/>
      <c r="W31" s="124" t="s">
        <v>192</v>
      </c>
      <c r="X31" s="309">
        <f>X25*70+X26*75+X27*25+X28*45+X30*120+X29*60</f>
        <v>273.5</v>
      </c>
      <c r="Y31" s="309"/>
      <c r="Z31" s="310"/>
      <c r="AA31" s="129"/>
      <c r="AB31" s="126"/>
      <c r="AC31" s="377"/>
      <c r="AD31" s="124" t="s">
        <v>192</v>
      </c>
      <c r="AE31" s="309">
        <f>AE25*70+AE26*75+AE27*25+AE28*45+AE30*120+AE29*60</f>
        <v>354.5</v>
      </c>
      <c r="AF31" s="309"/>
      <c r="AG31" s="444"/>
      <c r="AH31" s="130"/>
      <c r="AI31" s="131"/>
      <c r="AJ31" s="112">
        <f t="shared" si="4"/>
        <v>326.8</v>
      </c>
      <c r="AL31" s="43">
        <f t="shared" si="5"/>
        <v>335.3333333333333</v>
      </c>
      <c r="AO31" s="361"/>
    </row>
    <row r="32" spans="1:47" s="53" customFormat="1" ht="18.75" customHeight="1">
      <c r="A32" s="92"/>
      <c r="B32" s="93"/>
      <c r="C32" s="93"/>
      <c r="D32" s="132"/>
      <c r="E32" s="132"/>
      <c r="F32" s="94"/>
      <c r="G32" s="93"/>
      <c r="H32" s="95"/>
      <c r="I32" s="93"/>
      <c r="J32" s="93"/>
      <c r="K32" s="132"/>
      <c r="L32" s="132"/>
      <c r="M32" s="94"/>
      <c r="N32" s="93"/>
      <c r="O32" s="96"/>
      <c r="P32" s="92"/>
      <c r="Q32" s="92"/>
      <c r="R32" s="100"/>
      <c r="S32" s="100"/>
      <c r="T32" s="94"/>
      <c r="U32" s="93"/>
      <c r="V32" s="95"/>
      <c r="W32" s="92"/>
      <c r="X32" s="92"/>
      <c r="Y32" s="100"/>
      <c r="Z32" s="100"/>
      <c r="AA32" s="94"/>
      <c r="AB32" s="93"/>
      <c r="AC32" s="92"/>
      <c r="AD32" s="93"/>
      <c r="AE32" s="93"/>
      <c r="AF32" s="132"/>
      <c r="AG32" s="132"/>
      <c r="AH32" s="94"/>
      <c r="AI32" s="93"/>
      <c r="AJ32" s="94"/>
      <c r="AK32" s="93"/>
      <c r="AO32" s="361"/>
      <c r="AP32" s="24"/>
      <c r="AQ32" s="24"/>
      <c r="AR32" s="87"/>
      <c r="AS32" s="86"/>
      <c r="AT32" s="54"/>
      <c r="AU32" s="55"/>
    </row>
    <row r="33" spans="1:58" s="53" customFormat="1" ht="19.5" customHeight="1">
      <c r="A33" s="311" t="s">
        <v>63</v>
      </c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133"/>
      <c r="AJ33" s="133"/>
      <c r="AK33" s="75"/>
      <c r="AL33" s="77"/>
      <c r="AM33" s="77"/>
      <c r="AN33" s="77"/>
      <c r="AO33" s="361"/>
      <c r="AP33" s="24"/>
      <c r="AQ33" s="24"/>
      <c r="AR33" s="103"/>
      <c r="AS33" s="107"/>
      <c r="AT33" s="54"/>
      <c r="AU33" s="55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</row>
    <row r="34" spans="1:58" s="53" customFormat="1" ht="22.5" customHeight="1">
      <c r="A34" s="300" t="s">
        <v>87</v>
      </c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00"/>
      <c r="AD34" s="300"/>
      <c r="AE34" s="300"/>
      <c r="AF34" s="300"/>
      <c r="AG34" s="300"/>
      <c r="AH34" s="300"/>
      <c r="AI34" s="134"/>
      <c r="AJ34" s="134"/>
      <c r="AK34" s="77"/>
      <c r="AL34" s="77"/>
      <c r="AM34" s="77"/>
      <c r="AN34" s="77"/>
      <c r="AO34" s="361"/>
      <c r="AP34" s="24"/>
      <c r="AQ34" s="24"/>
      <c r="AR34" s="103"/>
      <c r="AS34" s="107"/>
      <c r="AT34" s="54"/>
      <c r="AU34" s="55">
        <f>AR34*AT34</f>
        <v>0</v>
      </c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</row>
    <row r="35" ht="22.5" customHeight="1"/>
  </sheetData>
  <sheetProtection/>
  <mergeCells count="85">
    <mergeCell ref="A1:AD1"/>
    <mergeCell ref="A2:A4"/>
    <mergeCell ref="B2:E2"/>
    <mergeCell ref="H2:H4"/>
    <mergeCell ref="I2:L2"/>
    <mergeCell ref="O2:O4"/>
    <mergeCell ref="P2:S2"/>
    <mergeCell ref="V2:V4"/>
    <mergeCell ref="AC5:AG5"/>
    <mergeCell ref="AD2:AG2"/>
    <mergeCell ref="B4:E4"/>
    <mergeCell ref="I4:L4"/>
    <mergeCell ref="P4:S4"/>
    <mergeCell ref="AC2:AC4"/>
    <mergeCell ref="AD4:AG4"/>
    <mergeCell ref="AA25:AB25"/>
    <mergeCell ref="W2:Z2"/>
    <mergeCell ref="A5:E5"/>
    <mergeCell ref="H5:L5"/>
    <mergeCell ref="O5:S5"/>
    <mergeCell ref="V5:Z5"/>
    <mergeCell ref="AH25:AI25"/>
    <mergeCell ref="W4:Z4"/>
    <mergeCell ref="M25:N25"/>
    <mergeCell ref="O25:O31"/>
    <mergeCell ref="AO8:AO18"/>
    <mergeCell ref="A17:A24"/>
    <mergeCell ref="H17:H24"/>
    <mergeCell ref="O17:O24"/>
    <mergeCell ref="V17:V24"/>
    <mergeCell ref="X25:Z25"/>
    <mergeCell ref="AE27:AG27"/>
    <mergeCell ref="AC25:AC31"/>
    <mergeCell ref="AC17:AC24"/>
    <mergeCell ref="AO19:AO34"/>
    <mergeCell ref="A25:A31"/>
    <mergeCell ref="C25:E25"/>
    <mergeCell ref="F25:G25"/>
    <mergeCell ref="H25:H31"/>
    <mergeCell ref="J25:L25"/>
    <mergeCell ref="AE25:AG25"/>
    <mergeCell ref="A33:AH33"/>
    <mergeCell ref="C29:E29"/>
    <mergeCell ref="J29:L29"/>
    <mergeCell ref="Q29:S29"/>
    <mergeCell ref="X29:Z29"/>
    <mergeCell ref="C26:E26"/>
    <mergeCell ref="J26:L26"/>
    <mergeCell ref="Q26:S26"/>
    <mergeCell ref="X26:Z26"/>
    <mergeCell ref="AE26:AG26"/>
    <mergeCell ref="AC16:AG16"/>
    <mergeCell ref="C28:E28"/>
    <mergeCell ref="J28:L28"/>
    <mergeCell ref="Q28:S28"/>
    <mergeCell ref="X28:Z28"/>
    <mergeCell ref="AE28:AG28"/>
    <mergeCell ref="Q25:S25"/>
    <mergeCell ref="T25:U25"/>
    <mergeCell ref="V25:V31"/>
    <mergeCell ref="X27:Z27"/>
    <mergeCell ref="C30:E30"/>
    <mergeCell ref="J30:L30"/>
    <mergeCell ref="Q30:S30"/>
    <mergeCell ref="X30:Z30"/>
    <mergeCell ref="V16:Z16"/>
    <mergeCell ref="C27:E27"/>
    <mergeCell ref="J27:L27"/>
    <mergeCell ref="Q27:S27"/>
    <mergeCell ref="J31:L31"/>
    <mergeCell ref="Q31:S31"/>
    <mergeCell ref="X31:Z31"/>
    <mergeCell ref="AE31:AG31"/>
    <mergeCell ref="AE30:AG30"/>
    <mergeCell ref="AE29:AG29"/>
    <mergeCell ref="A34:AH34"/>
    <mergeCell ref="A6:A15"/>
    <mergeCell ref="H6:H15"/>
    <mergeCell ref="O6:O15"/>
    <mergeCell ref="V6:V15"/>
    <mergeCell ref="AC6:AC15"/>
    <mergeCell ref="A16:E16"/>
    <mergeCell ref="H16:L16"/>
    <mergeCell ref="O16:S16"/>
    <mergeCell ref="C31:E3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Q34"/>
  <sheetViews>
    <sheetView view="pageBreakPreview" zoomScale="70" zoomScaleSheetLayoutView="70" workbookViewId="0" topLeftCell="H1">
      <selection activeCell="I3" sqref="I3"/>
    </sheetView>
  </sheetViews>
  <sheetFormatPr defaultColWidth="6.125" defaultRowHeight="22.5" customHeight="1"/>
  <cols>
    <col min="1" max="1" width="3.75390625" style="79" hidden="1" customWidth="1"/>
    <col min="2" max="2" width="18.375" style="80" hidden="1" customWidth="1"/>
    <col min="3" max="3" width="6.125" style="80" hidden="1" customWidth="1"/>
    <col min="4" max="5" width="5.625" style="80" hidden="1" customWidth="1"/>
    <col min="6" max="6" width="6.125" style="81" hidden="1" customWidth="1"/>
    <col min="7" max="7" width="6.125" style="82" hidden="1" customWidth="1"/>
    <col min="8" max="8" width="3.625" style="79" customWidth="1"/>
    <col min="9" max="9" width="15.875" style="80" customWidth="1"/>
    <col min="10" max="10" width="6.125" style="80" hidden="1" customWidth="1"/>
    <col min="11" max="12" width="5.625" style="80" customWidth="1"/>
    <col min="13" max="13" width="6.125" style="81" hidden="1" customWidth="1"/>
    <col min="14" max="14" width="6.125" style="82" hidden="1" customWidth="1"/>
    <col min="15" max="15" width="3.875" style="79" customWidth="1"/>
    <col min="16" max="16" width="16.375" style="80" customWidth="1"/>
    <col min="17" max="17" width="6.125" style="80" hidden="1" customWidth="1"/>
    <col min="18" max="19" width="5.625" style="80" customWidth="1"/>
    <col min="20" max="20" width="6.125" style="81" hidden="1" customWidth="1"/>
    <col min="21" max="21" width="6.125" style="82" hidden="1" customWidth="1"/>
    <col min="22" max="22" width="3.625" style="83" customWidth="1"/>
    <col min="23" max="23" width="16.125" style="80" customWidth="1"/>
    <col min="24" max="24" width="6.125" style="80" hidden="1" customWidth="1"/>
    <col min="25" max="26" width="5.625" style="80" customWidth="1"/>
    <col min="27" max="27" width="6.125" style="81" hidden="1" customWidth="1"/>
    <col min="28" max="28" width="6.125" style="82" hidden="1" customWidth="1"/>
    <col min="29" max="29" width="4.125" style="79" customWidth="1"/>
    <col min="30" max="30" width="16.125" style="80" customWidth="1"/>
    <col min="31" max="31" width="6.125" style="80" hidden="1" customWidth="1"/>
    <col min="32" max="33" width="5.625" style="80" customWidth="1"/>
    <col min="34" max="34" width="6.125" style="84" hidden="1" customWidth="1"/>
    <col min="35" max="35" width="6.125" style="82" hidden="1" customWidth="1"/>
    <col min="36" max="36" width="6.125" style="85" hidden="1" customWidth="1"/>
    <col min="37" max="37" width="11.00390625" style="85" hidden="1" customWidth="1"/>
    <col min="38" max="38" width="3.75390625" style="79" customWidth="1"/>
    <col min="39" max="39" width="18.375" style="80" customWidth="1"/>
    <col min="40" max="40" width="6.125" style="80" hidden="1" customWidth="1"/>
    <col min="41" max="42" width="5.625" style="80" customWidth="1"/>
    <col min="43" max="16384" width="6.125" style="85" customWidth="1"/>
  </cols>
  <sheetData>
    <row r="1" spans="1:36" s="102" customFormat="1" ht="30" customHeight="1">
      <c r="A1" s="454" t="s">
        <v>264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101"/>
      <c r="AF1" s="101">
        <v>60</v>
      </c>
      <c r="AG1" s="101"/>
      <c r="AH1" s="101"/>
      <c r="AI1" s="101"/>
      <c r="AJ1" s="32"/>
    </row>
    <row r="2" spans="1:42" s="43" customFormat="1" ht="18.75" customHeight="1">
      <c r="A2" s="460" t="s">
        <v>32</v>
      </c>
      <c r="B2" s="461">
        <v>44242</v>
      </c>
      <c r="C2" s="461"/>
      <c r="D2" s="461"/>
      <c r="E2" s="461"/>
      <c r="F2" s="33"/>
      <c r="G2" s="34"/>
      <c r="H2" s="353" t="s">
        <v>32</v>
      </c>
      <c r="I2" s="336">
        <v>44592</v>
      </c>
      <c r="J2" s="336"/>
      <c r="K2" s="336"/>
      <c r="L2" s="336"/>
      <c r="M2" s="35"/>
      <c r="N2" s="36"/>
      <c r="O2" s="331" t="s">
        <v>32</v>
      </c>
      <c r="P2" s="337">
        <f>I2+1</f>
        <v>44593</v>
      </c>
      <c r="Q2" s="337"/>
      <c r="R2" s="337"/>
      <c r="S2" s="337"/>
      <c r="T2" s="37"/>
      <c r="U2" s="38"/>
      <c r="V2" s="331" t="s">
        <v>32</v>
      </c>
      <c r="W2" s="338">
        <f>P2+1</f>
        <v>44594</v>
      </c>
      <c r="X2" s="338"/>
      <c r="Y2" s="338"/>
      <c r="Z2" s="338"/>
      <c r="AA2" s="39"/>
      <c r="AB2" s="40"/>
      <c r="AC2" s="331" t="s">
        <v>32</v>
      </c>
      <c r="AD2" s="355">
        <f>W2+1</f>
        <v>44595</v>
      </c>
      <c r="AE2" s="355"/>
      <c r="AF2" s="355"/>
      <c r="AG2" s="355"/>
      <c r="AH2" s="41"/>
      <c r="AI2" s="245"/>
      <c r="AJ2" s="42"/>
      <c r="AL2" s="460" t="s">
        <v>32</v>
      </c>
      <c r="AM2" s="355">
        <f>AD2+1</f>
        <v>44596</v>
      </c>
      <c r="AN2" s="355"/>
      <c r="AO2" s="355"/>
      <c r="AP2" s="355"/>
    </row>
    <row r="3" spans="1:42" s="43" customFormat="1" ht="18.75" customHeight="1">
      <c r="A3" s="460"/>
      <c r="B3" s="250" t="s">
        <v>33</v>
      </c>
      <c r="C3" s="250" t="s">
        <v>34</v>
      </c>
      <c r="D3" s="251" t="s">
        <v>35</v>
      </c>
      <c r="E3" s="251" t="s">
        <v>36</v>
      </c>
      <c r="F3" s="46" t="s">
        <v>37</v>
      </c>
      <c r="G3" s="44" t="s">
        <v>38</v>
      </c>
      <c r="H3" s="353"/>
      <c r="I3" s="44" t="s">
        <v>33</v>
      </c>
      <c r="J3" s="44" t="s">
        <v>34</v>
      </c>
      <c r="K3" s="45" t="s">
        <v>35</v>
      </c>
      <c r="L3" s="45" t="s">
        <v>36</v>
      </c>
      <c r="M3" s="46" t="s">
        <v>37</v>
      </c>
      <c r="N3" s="47" t="s">
        <v>38</v>
      </c>
      <c r="O3" s="331"/>
      <c r="P3" s="44" t="s">
        <v>33</v>
      </c>
      <c r="Q3" s="44" t="s">
        <v>34</v>
      </c>
      <c r="R3" s="45" t="s">
        <v>35</v>
      </c>
      <c r="S3" s="45" t="s">
        <v>36</v>
      </c>
      <c r="T3" s="46" t="s">
        <v>37</v>
      </c>
      <c r="U3" s="47" t="s">
        <v>38</v>
      </c>
      <c r="V3" s="331"/>
      <c r="W3" s="44" t="s">
        <v>33</v>
      </c>
      <c r="X3" s="44" t="s">
        <v>34</v>
      </c>
      <c r="Y3" s="45" t="s">
        <v>35</v>
      </c>
      <c r="Z3" s="45" t="s">
        <v>36</v>
      </c>
      <c r="AA3" s="46" t="s">
        <v>37</v>
      </c>
      <c r="AB3" s="47" t="s">
        <v>38</v>
      </c>
      <c r="AC3" s="331"/>
      <c r="AD3" s="44" t="s">
        <v>33</v>
      </c>
      <c r="AE3" s="44" t="s">
        <v>34</v>
      </c>
      <c r="AF3" s="45" t="s">
        <v>35</v>
      </c>
      <c r="AG3" s="45" t="s">
        <v>36</v>
      </c>
      <c r="AH3" s="46" t="s">
        <v>37</v>
      </c>
      <c r="AI3" s="246" t="s">
        <v>38</v>
      </c>
      <c r="AJ3" s="244" t="s">
        <v>38</v>
      </c>
      <c r="AL3" s="460"/>
      <c r="AM3" s="250" t="s">
        <v>33</v>
      </c>
      <c r="AN3" s="250" t="s">
        <v>34</v>
      </c>
      <c r="AO3" s="260" t="s">
        <v>35</v>
      </c>
      <c r="AP3" s="260" t="s">
        <v>36</v>
      </c>
    </row>
    <row r="4" spans="1:42" s="53" customFormat="1" ht="18.75" customHeight="1" hidden="1">
      <c r="A4" s="460"/>
      <c r="B4" s="465" t="s">
        <v>39</v>
      </c>
      <c r="C4" s="465"/>
      <c r="D4" s="465"/>
      <c r="E4" s="465"/>
      <c r="F4" s="48"/>
      <c r="G4" s="49"/>
      <c r="H4" s="353"/>
      <c r="I4" s="346" t="s">
        <v>40</v>
      </c>
      <c r="J4" s="346"/>
      <c r="K4" s="346"/>
      <c r="L4" s="346"/>
      <c r="M4" s="48"/>
      <c r="N4" s="50"/>
      <c r="O4" s="331"/>
      <c r="P4" s="346" t="s">
        <v>41</v>
      </c>
      <c r="Q4" s="346"/>
      <c r="R4" s="346"/>
      <c r="S4" s="346"/>
      <c r="T4" s="46"/>
      <c r="U4" s="51"/>
      <c r="V4" s="331"/>
      <c r="W4" s="346" t="s">
        <v>42</v>
      </c>
      <c r="X4" s="346"/>
      <c r="Y4" s="346"/>
      <c r="Z4" s="346"/>
      <c r="AA4" s="48"/>
      <c r="AB4" s="50"/>
      <c r="AC4" s="331"/>
      <c r="AD4" s="357" t="s">
        <v>43</v>
      </c>
      <c r="AE4" s="357"/>
      <c r="AF4" s="357"/>
      <c r="AG4" s="357"/>
      <c r="AH4" s="52"/>
      <c r="AI4" s="247"/>
      <c r="AJ4" s="50"/>
      <c r="AL4" s="460"/>
      <c r="AM4" s="465" t="s">
        <v>39</v>
      </c>
      <c r="AN4" s="465"/>
      <c r="AO4" s="465"/>
      <c r="AP4" s="465"/>
    </row>
    <row r="5" spans="1:42" s="53" customFormat="1" ht="18.75" customHeight="1">
      <c r="A5" s="352" t="s">
        <v>44</v>
      </c>
      <c r="B5" s="348"/>
      <c r="C5" s="348"/>
      <c r="D5" s="348"/>
      <c r="E5" s="348"/>
      <c r="F5" s="97"/>
      <c r="G5" s="98"/>
      <c r="H5" s="352" t="s">
        <v>44</v>
      </c>
      <c r="I5" s="348"/>
      <c r="J5" s="348"/>
      <c r="K5" s="348"/>
      <c r="L5" s="348"/>
      <c r="M5" s="97"/>
      <c r="N5" s="99"/>
      <c r="O5" s="347" t="s">
        <v>44</v>
      </c>
      <c r="P5" s="348"/>
      <c r="Q5" s="348"/>
      <c r="R5" s="348"/>
      <c r="S5" s="348"/>
      <c r="T5" s="97"/>
      <c r="U5" s="99"/>
      <c r="V5" s="347" t="s">
        <v>44</v>
      </c>
      <c r="W5" s="348"/>
      <c r="X5" s="348"/>
      <c r="Y5" s="348"/>
      <c r="Z5" s="348"/>
      <c r="AA5" s="97"/>
      <c r="AB5" s="99"/>
      <c r="AC5" s="347" t="s">
        <v>44</v>
      </c>
      <c r="AD5" s="348"/>
      <c r="AE5" s="348"/>
      <c r="AF5" s="348"/>
      <c r="AG5" s="348"/>
      <c r="AH5" s="48"/>
      <c r="AI5" s="247"/>
      <c r="AJ5" s="50"/>
      <c r="AL5" s="352" t="s">
        <v>44</v>
      </c>
      <c r="AM5" s="348"/>
      <c r="AN5" s="348"/>
      <c r="AO5" s="348"/>
      <c r="AP5" s="349"/>
    </row>
    <row r="6" spans="1:42" s="53" customFormat="1" ht="18.75" customHeight="1">
      <c r="A6" s="455"/>
      <c r="B6" s="155"/>
      <c r="C6" s="155"/>
      <c r="D6" s="103"/>
      <c r="E6" s="103"/>
      <c r="F6" s="54"/>
      <c r="G6" s="55"/>
      <c r="H6" s="306"/>
      <c r="I6" s="24"/>
      <c r="J6" s="24"/>
      <c r="K6" s="135"/>
      <c r="L6" s="136"/>
      <c r="M6" s="54"/>
      <c r="N6" s="55"/>
      <c r="O6" s="399"/>
      <c r="P6" s="56"/>
      <c r="Q6" s="56"/>
      <c r="R6" s="87"/>
      <c r="S6" s="86"/>
      <c r="T6" s="57">
        <v>24</v>
      </c>
      <c r="U6" s="51">
        <f>R6*T6</f>
        <v>0</v>
      </c>
      <c r="V6" s="455" t="s">
        <v>64</v>
      </c>
      <c r="W6" s="155" t="s">
        <v>80</v>
      </c>
      <c r="X6" s="155">
        <v>1</v>
      </c>
      <c r="Y6" s="103">
        <v>60</v>
      </c>
      <c r="Z6" s="103" t="s">
        <v>65</v>
      </c>
      <c r="AA6" s="54">
        <v>7.1</v>
      </c>
      <c r="AB6" s="55">
        <f>Y6*AA6</f>
        <v>426</v>
      </c>
      <c r="AC6" s="399" t="s">
        <v>76</v>
      </c>
      <c r="AD6" s="24" t="s">
        <v>73</v>
      </c>
      <c r="AE6" s="24">
        <v>0.8</v>
      </c>
      <c r="AF6" s="87">
        <v>40</v>
      </c>
      <c r="AG6" s="86" t="s">
        <v>75</v>
      </c>
      <c r="AH6" s="57">
        <v>5.5</v>
      </c>
      <c r="AI6" s="231">
        <f>AF6*AH6</f>
        <v>220</v>
      </c>
      <c r="AJ6" s="55" t="e">
        <f>#REF!*#REF!</f>
        <v>#REF!</v>
      </c>
      <c r="AL6" s="306" t="s">
        <v>111</v>
      </c>
      <c r="AM6" s="24" t="s">
        <v>67</v>
      </c>
      <c r="AN6" s="25">
        <v>1.5</v>
      </c>
      <c r="AO6" s="87">
        <v>60</v>
      </c>
      <c r="AP6" s="26" t="s">
        <v>19</v>
      </c>
    </row>
    <row r="7" spans="1:42" s="53" customFormat="1" ht="18.75" customHeight="1">
      <c r="A7" s="456"/>
      <c r="B7" s="252"/>
      <c r="C7" s="253"/>
      <c r="D7" s="103"/>
      <c r="E7" s="103"/>
      <c r="F7" s="54"/>
      <c r="G7" s="55"/>
      <c r="H7" s="307"/>
      <c r="I7" s="59"/>
      <c r="J7" s="60"/>
      <c r="K7" s="103"/>
      <c r="L7" s="107"/>
      <c r="M7" s="54"/>
      <c r="N7" s="55"/>
      <c r="O7" s="400"/>
      <c r="P7" s="56"/>
      <c r="Q7" s="56"/>
      <c r="R7" s="87"/>
      <c r="S7" s="86"/>
      <c r="T7" s="57">
        <v>191</v>
      </c>
      <c r="U7" s="51">
        <f>R7*T7</f>
        <v>0</v>
      </c>
      <c r="V7" s="456"/>
      <c r="W7" s="252" t="s">
        <v>82</v>
      </c>
      <c r="X7" s="253">
        <v>133</v>
      </c>
      <c r="Y7" s="103">
        <v>4</v>
      </c>
      <c r="Z7" s="103" t="s">
        <v>27</v>
      </c>
      <c r="AA7" s="54">
        <v>52</v>
      </c>
      <c r="AB7" s="55">
        <f>Y7*AA7*65/1000</f>
        <v>13.52</v>
      </c>
      <c r="AC7" s="400"/>
      <c r="AD7" s="24" t="s">
        <v>46</v>
      </c>
      <c r="AE7" s="24">
        <v>1</v>
      </c>
      <c r="AF7" s="87">
        <v>30</v>
      </c>
      <c r="AG7" s="86" t="s">
        <v>68</v>
      </c>
      <c r="AH7" s="57"/>
      <c r="AI7" s="231"/>
      <c r="AJ7" s="55" t="e">
        <f>#REF!*#REF!</f>
        <v>#REF!</v>
      </c>
      <c r="AL7" s="307"/>
      <c r="AM7" s="24"/>
      <c r="AN7" s="25"/>
      <c r="AO7" s="27"/>
      <c r="AP7" s="28"/>
    </row>
    <row r="8" spans="1:42" s="53" customFormat="1" ht="18.75" customHeight="1">
      <c r="A8" s="456"/>
      <c r="B8" s="254"/>
      <c r="C8" s="255"/>
      <c r="D8" s="103"/>
      <c r="E8" s="103"/>
      <c r="F8" s="54"/>
      <c r="G8" s="55"/>
      <c r="H8" s="307"/>
      <c r="I8" s="88"/>
      <c r="J8" s="58"/>
      <c r="K8" s="87"/>
      <c r="L8" s="87"/>
      <c r="M8" s="54"/>
      <c r="N8" s="55"/>
      <c r="O8" s="400"/>
      <c r="P8" s="56"/>
      <c r="Q8" s="56"/>
      <c r="R8" s="87"/>
      <c r="S8" s="86"/>
      <c r="T8" s="57"/>
      <c r="U8" s="51"/>
      <c r="V8" s="456"/>
      <c r="W8" s="254"/>
      <c r="X8" s="255">
        <v>20</v>
      </c>
      <c r="Y8" s="103"/>
      <c r="Z8" s="103"/>
      <c r="AA8" s="54">
        <v>55</v>
      </c>
      <c r="AB8" s="55">
        <f>Y8*AA8</f>
        <v>0</v>
      </c>
      <c r="AC8" s="400"/>
      <c r="AD8" s="24" t="s">
        <v>74</v>
      </c>
      <c r="AE8" s="24">
        <v>12</v>
      </c>
      <c r="AF8" s="87">
        <v>2</v>
      </c>
      <c r="AG8" s="86" t="s">
        <v>27</v>
      </c>
      <c r="AH8" s="57">
        <v>52</v>
      </c>
      <c r="AI8" s="231">
        <f>AF8*AH8*65/1000</f>
        <v>6.76</v>
      </c>
      <c r="AJ8" s="55" t="e">
        <f>#REF!*#REF!</f>
        <v>#REF!</v>
      </c>
      <c r="AL8" s="307"/>
      <c r="AM8" s="24" t="s">
        <v>46</v>
      </c>
      <c r="AN8" s="25">
        <v>20</v>
      </c>
      <c r="AO8" s="87">
        <v>30</v>
      </c>
      <c r="AP8" s="26" t="s">
        <v>68</v>
      </c>
    </row>
    <row r="9" spans="1:42" s="53" customFormat="1" ht="18.75" customHeight="1">
      <c r="A9" s="456"/>
      <c r="B9" s="254"/>
      <c r="C9" s="89"/>
      <c r="D9" s="103"/>
      <c r="E9" s="103"/>
      <c r="F9" s="54"/>
      <c r="G9" s="55"/>
      <c r="H9" s="307"/>
      <c r="I9" s="29"/>
      <c r="J9" s="61"/>
      <c r="K9" s="103"/>
      <c r="L9" s="107"/>
      <c r="M9" s="54"/>
      <c r="N9" s="55"/>
      <c r="O9" s="400"/>
      <c r="P9" s="24"/>
      <c r="Q9" s="56"/>
      <c r="R9" s="87"/>
      <c r="S9" s="86"/>
      <c r="T9" s="57">
        <v>51</v>
      </c>
      <c r="U9" s="51">
        <f>R9*T9</f>
        <v>0</v>
      </c>
      <c r="V9" s="456"/>
      <c r="W9" s="254"/>
      <c r="X9" s="89">
        <v>10</v>
      </c>
      <c r="Y9" s="103"/>
      <c r="Z9" s="103"/>
      <c r="AA9" s="54"/>
      <c r="AB9" s="55"/>
      <c r="AC9" s="400"/>
      <c r="AD9" s="24"/>
      <c r="AE9" s="24"/>
      <c r="AF9" s="87"/>
      <c r="AG9" s="86"/>
      <c r="AH9" s="57">
        <v>42</v>
      </c>
      <c r="AI9" s="231">
        <f aca="true" t="shared" si="0" ref="AI9:AI19">AF9*AH9</f>
        <v>0</v>
      </c>
      <c r="AJ9" s="55" t="e">
        <f>#REF!*#REF!</f>
        <v>#REF!</v>
      </c>
      <c r="AL9" s="307"/>
      <c r="AM9" s="24" t="s">
        <v>69</v>
      </c>
      <c r="AN9" s="24">
        <v>10</v>
      </c>
      <c r="AO9" s="87">
        <v>4</v>
      </c>
      <c r="AP9" s="26" t="s">
        <v>27</v>
      </c>
    </row>
    <row r="10" spans="1:42" s="53" customFormat="1" ht="18.75" customHeight="1">
      <c r="A10" s="456"/>
      <c r="B10" s="256"/>
      <c r="C10" s="257"/>
      <c r="D10" s="103"/>
      <c r="E10" s="103"/>
      <c r="F10" s="54"/>
      <c r="G10" s="55"/>
      <c r="H10" s="307"/>
      <c r="I10" s="24"/>
      <c r="J10" s="24"/>
      <c r="K10" s="87"/>
      <c r="L10" s="87"/>
      <c r="M10" s="54"/>
      <c r="N10" s="55"/>
      <c r="O10" s="400"/>
      <c r="P10" s="56"/>
      <c r="Q10" s="56"/>
      <c r="R10" s="87"/>
      <c r="S10" s="86"/>
      <c r="T10" s="57">
        <v>54</v>
      </c>
      <c r="U10" s="51">
        <f>R10*T10</f>
        <v>0</v>
      </c>
      <c r="V10" s="456"/>
      <c r="W10" s="256" t="s">
        <v>117</v>
      </c>
      <c r="X10" s="257"/>
      <c r="Y10" s="103">
        <v>0.6</v>
      </c>
      <c r="Z10" s="103" t="s">
        <v>2</v>
      </c>
      <c r="AA10" s="54"/>
      <c r="AB10" s="55"/>
      <c r="AC10" s="400"/>
      <c r="AD10" s="24" t="s">
        <v>55</v>
      </c>
      <c r="AE10" s="24"/>
      <c r="AF10" s="87">
        <v>4</v>
      </c>
      <c r="AG10" s="86" t="s">
        <v>0</v>
      </c>
      <c r="AH10" s="57">
        <v>181</v>
      </c>
      <c r="AI10" s="231">
        <f t="shared" si="0"/>
        <v>724</v>
      </c>
      <c r="AJ10" s="55" t="e">
        <f>#REF!*#REF!</f>
        <v>#REF!</v>
      </c>
      <c r="AL10" s="307"/>
      <c r="AM10" s="24" t="s">
        <v>70</v>
      </c>
      <c r="AN10" s="25">
        <v>1</v>
      </c>
      <c r="AO10" s="87">
        <v>0.3</v>
      </c>
      <c r="AP10" s="86" t="s">
        <v>0</v>
      </c>
    </row>
    <row r="11" spans="1:42" s="53" customFormat="1" ht="18.75" customHeight="1">
      <c r="A11" s="456"/>
      <c r="B11" s="254"/>
      <c r="C11" s="89"/>
      <c r="D11" s="89"/>
      <c r="E11" s="103"/>
      <c r="F11" s="54"/>
      <c r="G11" s="55"/>
      <c r="H11" s="307"/>
      <c r="I11" s="24"/>
      <c r="J11" s="24"/>
      <c r="K11" s="87"/>
      <c r="L11" s="87"/>
      <c r="M11" s="54"/>
      <c r="N11" s="55"/>
      <c r="O11" s="400"/>
      <c r="P11" s="25"/>
      <c r="Q11" s="62"/>
      <c r="R11" s="87"/>
      <c r="S11" s="28"/>
      <c r="T11" s="57"/>
      <c r="U11" s="51"/>
      <c r="V11" s="456"/>
      <c r="W11" s="254" t="s">
        <v>112</v>
      </c>
      <c r="X11" s="89"/>
      <c r="Y11" s="89">
        <v>1</v>
      </c>
      <c r="Z11" s="103" t="s">
        <v>27</v>
      </c>
      <c r="AA11" s="54"/>
      <c r="AB11" s="55"/>
      <c r="AC11" s="400"/>
      <c r="AD11" s="24"/>
      <c r="AE11" s="24"/>
      <c r="AF11" s="87"/>
      <c r="AG11" s="86"/>
      <c r="AH11" s="57">
        <v>51</v>
      </c>
      <c r="AI11" s="231">
        <f t="shared" si="0"/>
        <v>0</v>
      </c>
      <c r="AJ11" s="55" t="e">
        <f>#REF!*#REF!</f>
        <v>#REF!</v>
      </c>
      <c r="AL11" s="307"/>
      <c r="AM11" s="24" t="s">
        <v>45</v>
      </c>
      <c r="AN11" s="24">
        <v>15</v>
      </c>
      <c r="AO11" s="87">
        <v>1.5</v>
      </c>
      <c r="AP11" s="86" t="s">
        <v>0</v>
      </c>
    </row>
    <row r="12" spans="1:42" s="53" customFormat="1" ht="18.75" customHeight="1">
      <c r="A12" s="456"/>
      <c r="B12" s="256"/>
      <c r="C12" s="89"/>
      <c r="D12" s="255"/>
      <c r="E12" s="103"/>
      <c r="F12" s="54"/>
      <c r="G12" s="55"/>
      <c r="H12" s="307"/>
      <c r="I12" s="24"/>
      <c r="J12" s="24"/>
      <c r="K12" s="103"/>
      <c r="L12" s="107"/>
      <c r="M12" s="54"/>
      <c r="N12" s="55"/>
      <c r="O12" s="400"/>
      <c r="P12" s="24"/>
      <c r="Q12" s="24"/>
      <c r="R12" s="87"/>
      <c r="S12" s="86"/>
      <c r="T12" s="57">
        <v>86</v>
      </c>
      <c r="U12" s="55">
        <f>R12*T12</f>
        <v>0</v>
      </c>
      <c r="V12" s="456"/>
      <c r="W12" s="256" t="s">
        <v>113</v>
      </c>
      <c r="X12" s="89"/>
      <c r="Y12" s="255">
        <v>1</v>
      </c>
      <c r="Z12" s="103" t="s">
        <v>27</v>
      </c>
      <c r="AA12" s="54"/>
      <c r="AB12" s="55"/>
      <c r="AC12" s="400"/>
      <c r="AD12" s="24"/>
      <c r="AE12" s="24"/>
      <c r="AF12" s="87"/>
      <c r="AG12" s="86"/>
      <c r="AH12" s="57"/>
      <c r="AI12" s="231"/>
      <c r="AJ12" s="55"/>
      <c r="AL12" s="307"/>
      <c r="AM12" s="29"/>
      <c r="AN12" s="30"/>
      <c r="AO12" s="87"/>
      <c r="AP12" s="86"/>
    </row>
    <row r="13" spans="1:42" s="53" customFormat="1" ht="18.75" customHeight="1">
      <c r="A13" s="456"/>
      <c r="B13" s="254"/>
      <c r="C13" s="89"/>
      <c r="D13" s="103"/>
      <c r="E13" s="103"/>
      <c r="F13" s="54"/>
      <c r="G13" s="55"/>
      <c r="H13" s="307"/>
      <c r="I13" s="24"/>
      <c r="J13" s="24"/>
      <c r="K13" s="103"/>
      <c r="L13" s="107"/>
      <c r="M13" s="54"/>
      <c r="N13" s="55"/>
      <c r="O13" s="400"/>
      <c r="P13" s="24"/>
      <c r="Q13" s="24"/>
      <c r="R13" s="103"/>
      <c r="S13" s="107"/>
      <c r="T13" s="57"/>
      <c r="U13" s="51"/>
      <c r="V13" s="456"/>
      <c r="W13" s="254" t="s">
        <v>115</v>
      </c>
      <c r="X13" s="89"/>
      <c r="Y13" s="103">
        <v>0.6</v>
      </c>
      <c r="Z13" s="103" t="s">
        <v>2</v>
      </c>
      <c r="AA13" s="54"/>
      <c r="AB13" s="55"/>
      <c r="AC13" s="400"/>
      <c r="AD13" s="24"/>
      <c r="AE13" s="24"/>
      <c r="AF13" s="103"/>
      <c r="AG13" s="107"/>
      <c r="AH13" s="57"/>
      <c r="AI13" s="231"/>
      <c r="AJ13" s="55"/>
      <c r="AL13" s="307"/>
      <c r="AM13" s="31"/>
      <c r="AN13" s="31"/>
      <c r="AO13" s="27"/>
      <c r="AP13" s="28"/>
    </row>
    <row r="14" spans="1:42" s="53" customFormat="1" ht="18.75" customHeight="1">
      <c r="A14" s="456"/>
      <c r="B14" s="254"/>
      <c r="C14" s="89"/>
      <c r="D14" s="103"/>
      <c r="E14" s="103"/>
      <c r="F14" s="54"/>
      <c r="G14" s="55"/>
      <c r="H14" s="307"/>
      <c r="I14" s="24"/>
      <c r="J14" s="24"/>
      <c r="K14" s="103"/>
      <c r="L14" s="107"/>
      <c r="M14" s="54"/>
      <c r="N14" s="55"/>
      <c r="O14" s="400"/>
      <c r="P14" s="24"/>
      <c r="Q14" s="24"/>
      <c r="R14" s="103"/>
      <c r="S14" s="107"/>
      <c r="T14" s="57"/>
      <c r="U14" s="51"/>
      <c r="V14" s="456"/>
      <c r="W14" s="254" t="s">
        <v>116</v>
      </c>
      <c r="X14" s="89"/>
      <c r="Y14" s="103">
        <v>0.6</v>
      </c>
      <c r="Z14" s="103" t="s">
        <v>2</v>
      </c>
      <c r="AA14" s="54"/>
      <c r="AB14" s="55"/>
      <c r="AC14" s="400"/>
      <c r="AD14" s="24"/>
      <c r="AE14" s="24"/>
      <c r="AF14" s="103"/>
      <c r="AG14" s="107"/>
      <c r="AH14" s="57"/>
      <c r="AI14" s="231"/>
      <c r="AJ14" s="55"/>
      <c r="AL14" s="307"/>
      <c r="AM14" s="31"/>
      <c r="AN14" s="31"/>
      <c r="AO14" s="27"/>
      <c r="AP14" s="28"/>
    </row>
    <row r="15" spans="1:42" s="53" customFormat="1" ht="18.75" customHeight="1">
      <c r="A15" s="456"/>
      <c r="B15" s="254"/>
      <c r="C15" s="89"/>
      <c r="D15" s="103"/>
      <c r="E15" s="103"/>
      <c r="F15" s="54"/>
      <c r="G15" s="55"/>
      <c r="H15" s="307"/>
      <c r="I15" s="24"/>
      <c r="J15" s="24"/>
      <c r="K15" s="103"/>
      <c r="L15" s="107"/>
      <c r="M15" s="54"/>
      <c r="N15" s="55"/>
      <c r="O15" s="400"/>
      <c r="P15" s="24"/>
      <c r="Q15" s="24"/>
      <c r="R15" s="103"/>
      <c r="S15" s="107"/>
      <c r="T15" s="57"/>
      <c r="U15" s="51"/>
      <c r="V15" s="456"/>
      <c r="W15" s="254"/>
      <c r="X15" s="89"/>
      <c r="Y15" s="103"/>
      <c r="Z15" s="103"/>
      <c r="AA15" s="54"/>
      <c r="AB15" s="55"/>
      <c r="AC15" s="400"/>
      <c r="AD15" s="24"/>
      <c r="AE15" s="24"/>
      <c r="AF15" s="103"/>
      <c r="AG15" s="107"/>
      <c r="AH15" s="57"/>
      <c r="AI15" s="231"/>
      <c r="AJ15" s="55"/>
      <c r="AL15" s="307"/>
      <c r="AM15" s="31"/>
      <c r="AN15" s="31"/>
      <c r="AO15" s="27"/>
      <c r="AP15" s="28"/>
    </row>
    <row r="16" spans="1:42" s="53" customFormat="1" ht="18.75" customHeight="1">
      <c r="A16" s="308"/>
      <c r="B16" s="308"/>
      <c r="C16" s="308"/>
      <c r="D16" s="308"/>
      <c r="E16" s="308"/>
      <c r="F16" s="97"/>
      <c r="G16" s="98"/>
      <c r="H16" s="308"/>
      <c r="I16" s="308"/>
      <c r="J16" s="308"/>
      <c r="K16" s="308"/>
      <c r="L16" s="308"/>
      <c r="M16" s="97"/>
      <c r="N16" s="99"/>
      <c r="O16" s="308"/>
      <c r="P16" s="308"/>
      <c r="Q16" s="308"/>
      <c r="R16" s="308"/>
      <c r="S16" s="308"/>
      <c r="T16" s="99"/>
      <c r="U16" s="99"/>
      <c r="V16" s="308" t="s">
        <v>11</v>
      </c>
      <c r="W16" s="308"/>
      <c r="X16" s="308"/>
      <c r="Y16" s="308"/>
      <c r="Z16" s="308"/>
      <c r="AA16" s="99"/>
      <c r="AB16" s="99"/>
      <c r="AC16" s="308" t="s">
        <v>47</v>
      </c>
      <c r="AD16" s="308"/>
      <c r="AE16" s="308"/>
      <c r="AF16" s="308"/>
      <c r="AG16" s="308"/>
      <c r="AH16" s="50"/>
      <c r="AI16" s="247"/>
      <c r="AJ16" s="50"/>
      <c r="AL16" s="308" t="s">
        <v>47</v>
      </c>
      <c r="AM16" s="308"/>
      <c r="AN16" s="308"/>
      <c r="AO16" s="308"/>
      <c r="AP16" s="308"/>
    </row>
    <row r="17" spans="1:42" s="53" customFormat="1" ht="18.75" customHeight="1">
      <c r="A17" s="383"/>
      <c r="B17" s="89"/>
      <c r="C17" s="89"/>
      <c r="D17" s="103"/>
      <c r="E17" s="107"/>
      <c r="F17" s="54"/>
      <c r="G17" s="55"/>
      <c r="H17" s="360"/>
      <c r="I17" s="30"/>
      <c r="J17" s="30"/>
      <c r="K17" s="87"/>
      <c r="L17" s="86"/>
      <c r="M17" s="54"/>
      <c r="N17" s="55"/>
      <c r="O17" s="431"/>
      <c r="P17" s="64"/>
      <c r="Q17" s="64"/>
      <c r="R17" s="87"/>
      <c r="S17" s="86"/>
      <c r="T17" s="54">
        <v>16.5</v>
      </c>
      <c r="U17" s="55">
        <f>R17*T17</f>
        <v>0</v>
      </c>
      <c r="V17" s="383" t="s">
        <v>48</v>
      </c>
      <c r="W17" s="89" t="s">
        <v>25</v>
      </c>
      <c r="X17" s="89">
        <v>47</v>
      </c>
      <c r="Y17" s="103">
        <v>3</v>
      </c>
      <c r="Z17" s="107" t="s">
        <v>0</v>
      </c>
      <c r="AA17" s="54">
        <v>400</v>
      </c>
      <c r="AB17" s="55">
        <f>Y17*AA17</f>
        <v>1200</v>
      </c>
      <c r="AC17" s="458" t="s">
        <v>77</v>
      </c>
      <c r="AD17" s="65" t="s">
        <v>79</v>
      </c>
      <c r="AE17" s="66">
        <v>3</v>
      </c>
      <c r="AF17" s="87">
        <v>1</v>
      </c>
      <c r="AG17" s="86" t="s">
        <v>28</v>
      </c>
      <c r="AH17" s="57"/>
      <c r="AI17" s="231">
        <f t="shared" si="0"/>
        <v>0</v>
      </c>
      <c r="AJ17" s="55" t="e">
        <f>#REF!*#REF!</f>
        <v>#REF!</v>
      </c>
      <c r="AL17" s="306" t="s">
        <v>51</v>
      </c>
      <c r="AM17" s="30" t="s">
        <v>72</v>
      </c>
      <c r="AN17" s="30">
        <v>40</v>
      </c>
      <c r="AO17" s="87">
        <v>3</v>
      </c>
      <c r="AP17" s="109" t="s">
        <v>0</v>
      </c>
    </row>
    <row r="18" spans="1:42" s="53" customFormat="1" ht="18.75" customHeight="1">
      <c r="A18" s="384"/>
      <c r="B18" s="89"/>
      <c r="C18" s="89"/>
      <c r="D18" s="103"/>
      <c r="E18" s="107"/>
      <c r="F18" s="54"/>
      <c r="G18" s="55"/>
      <c r="H18" s="361"/>
      <c r="I18" s="30"/>
      <c r="J18" s="30"/>
      <c r="K18" s="87"/>
      <c r="L18" s="86"/>
      <c r="M18" s="54"/>
      <c r="N18" s="55"/>
      <c r="O18" s="431"/>
      <c r="P18" s="56"/>
      <c r="Q18" s="30"/>
      <c r="R18" s="87"/>
      <c r="S18" s="86"/>
      <c r="T18" s="54"/>
      <c r="U18" s="55">
        <f>R18*T18</f>
        <v>0</v>
      </c>
      <c r="V18" s="384"/>
      <c r="W18" s="89" t="s">
        <v>260</v>
      </c>
      <c r="X18" s="89">
        <v>40</v>
      </c>
      <c r="Y18" s="103">
        <v>3</v>
      </c>
      <c r="Z18" s="107" t="s">
        <v>0</v>
      </c>
      <c r="AA18" s="54"/>
      <c r="AB18" s="55"/>
      <c r="AC18" s="429"/>
      <c r="AD18" s="67" t="s">
        <v>54</v>
      </c>
      <c r="AE18" s="68">
        <v>2</v>
      </c>
      <c r="AF18" s="87" t="s">
        <v>29</v>
      </c>
      <c r="AG18" s="86" t="s">
        <v>28</v>
      </c>
      <c r="AH18" s="57"/>
      <c r="AI18" s="231" t="e">
        <f t="shared" si="0"/>
        <v>#VALUE!</v>
      </c>
      <c r="AJ18" s="55" t="e">
        <f>#REF!*#REF!</f>
        <v>#REF!</v>
      </c>
      <c r="AL18" s="307"/>
      <c r="AM18" s="30" t="s">
        <v>134</v>
      </c>
      <c r="AN18" s="30">
        <v>40</v>
      </c>
      <c r="AO18" s="87">
        <v>20</v>
      </c>
      <c r="AP18" s="86" t="s">
        <v>135</v>
      </c>
    </row>
    <row r="19" spans="1:42" s="53" customFormat="1" ht="18.75" customHeight="1">
      <c r="A19" s="384"/>
      <c r="B19" s="89"/>
      <c r="C19" s="89"/>
      <c r="D19" s="103"/>
      <c r="E19" s="107"/>
      <c r="F19" s="54"/>
      <c r="G19" s="55"/>
      <c r="H19" s="361"/>
      <c r="I19" s="30"/>
      <c r="J19" s="30"/>
      <c r="K19" s="87"/>
      <c r="L19" s="86"/>
      <c r="M19" s="54"/>
      <c r="N19" s="55"/>
      <c r="O19" s="431"/>
      <c r="P19" s="30"/>
      <c r="Q19" s="30"/>
      <c r="R19" s="87"/>
      <c r="S19" s="86"/>
      <c r="T19" s="54"/>
      <c r="U19" s="55">
        <f>R19*T19</f>
        <v>0</v>
      </c>
      <c r="V19" s="384"/>
      <c r="W19" s="89" t="s">
        <v>52</v>
      </c>
      <c r="X19" s="89"/>
      <c r="Y19" s="103">
        <v>3</v>
      </c>
      <c r="Z19" s="107" t="s">
        <v>0</v>
      </c>
      <c r="AA19" s="54">
        <v>30</v>
      </c>
      <c r="AB19" s="55">
        <f>Y19*AA19</f>
        <v>90</v>
      </c>
      <c r="AC19" s="429"/>
      <c r="AD19" s="69" t="s">
        <v>58</v>
      </c>
      <c r="AE19" s="70">
        <v>15</v>
      </c>
      <c r="AF19" s="87" t="s">
        <v>29</v>
      </c>
      <c r="AG19" s="86" t="s">
        <v>28</v>
      </c>
      <c r="AH19" s="57"/>
      <c r="AI19" s="231" t="e">
        <f t="shared" si="0"/>
        <v>#VALUE!</v>
      </c>
      <c r="AJ19" s="55" t="e">
        <f>#REF!*#REF!</f>
        <v>#REF!</v>
      </c>
      <c r="AL19" s="307"/>
      <c r="AM19" s="29" t="s">
        <v>25</v>
      </c>
      <c r="AN19" s="30">
        <v>40</v>
      </c>
      <c r="AO19" s="87">
        <v>3</v>
      </c>
      <c r="AP19" s="86" t="s">
        <v>0</v>
      </c>
    </row>
    <row r="20" spans="1:42" s="53" customFormat="1" ht="18.75" customHeight="1">
      <c r="A20" s="384"/>
      <c r="B20" s="61"/>
      <c r="C20" s="61"/>
      <c r="D20" s="103"/>
      <c r="E20" s="107"/>
      <c r="F20" s="54"/>
      <c r="G20" s="55"/>
      <c r="H20" s="361"/>
      <c r="I20" s="30"/>
      <c r="J20" s="30"/>
      <c r="K20" s="87"/>
      <c r="L20" s="86"/>
      <c r="M20" s="54"/>
      <c r="N20" s="55"/>
      <c r="O20" s="431"/>
      <c r="P20" s="30"/>
      <c r="Q20" s="64"/>
      <c r="R20" s="87"/>
      <c r="S20" s="71"/>
      <c r="T20" s="54"/>
      <c r="U20" s="55">
        <f>R20*T20</f>
        <v>0</v>
      </c>
      <c r="V20" s="384"/>
      <c r="W20" s="61"/>
      <c r="X20" s="61"/>
      <c r="Y20" s="103"/>
      <c r="Z20" s="107"/>
      <c r="AA20" s="54"/>
      <c r="AB20" s="55"/>
      <c r="AC20" s="429"/>
      <c r="AD20" s="69" t="s">
        <v>61</v>
      </c>
      <c r="AE20" s="70"/>
      <c r="AF20" s="87" t="s">
        <v>29</v>
      </c>
      <c r="AG20" s="28" t="s">
        <v>250</v>
      </c>
      <c r="AH20" s="46"/>
      <c r="AI20" s="231"/>
      <c r="AJ20" s="55" t="e">
        <f>#REF!*#REF!</f>
        <v>#REF!</v>
      </c>
      <c r="AL20" s="307"/>
      <c r="AM20" s="24"/>
      <c r="AN20" s="24"/>
      <c r="AO20" s="103"/>
      <c r="AP20" s="107"/>
    </row>
    <row r="21" spans="1:42" s="53" customFormat="1" ht="18.75" customHeight="1">
      <c r="A21" s="384"/>
      <c r="B21" s="258"/>
      <c r="C21" s="89"/>
      <c r="D21" s="89"/>
      <c r="E21" s="89"/>
      <c r="F21" s="54"/>
      <c r="G21" s="55"/>
      <c r="H21" s="361"/>
      <c r="I21" s="30"/>
      <c r="J21" s="30"/>
      <c r="K21" s="87"/>
      <c r="L21" s="86"/>
      <c r="M21" s="54"/>
      <c r="N21" s="55"/>
      <c r="O21" s="431"/>
      <c r="P21" s="30"/>
      <c r="Q21" s="30"/>
      <c r="R21" s="87"/>
      <c r="S21" s="86"/>
      <c r="T21" s="54"/>
      <c r="U21" s="55"/>
      <c r="V21" s="384"/>
      <c r="W21" s="258" t="s">
        <v>259</v>
      </c>
      <c r="X21" s="89">
        <v>133</v>
      </c>
      <c r="Y21" s="103">
        <v>8</v>
      </c>
      <c r="Z21" s="89" t="s">
        <v>59</v>
      </c>
      <c r="AA21" s="54">
        <v>170</v>
      </c>
      <c r="AB21" s="55"/>
      <c r="AC21" s="429"/>
      <c r="AD21" s="72" t="s">
        <v>15</v>
      </c>
      <c r="AE21" s="55">
        <v>133</v>
      </c>
      <c r="AF21" s="55">
        <v>2</v>
      </c>
      <c r="AG21" s="73" t="s">
        <v>59</v>
      </c>
      <c r="AH21" s="57">
        <v>170</v>
      </c>
      <c r="AI21" s="231"/>
      <c r="AJ21" s="55"/>
      <c r="AL21" s="307"/>
      <c r="AM21" s="258" t="s">
        <v>259</v>
      </c>
      <c r="AN21" s="89">
        <v>133</v>
      </c>
      <c r="AO21" s="103">
        <v>8</v>
      </c>
      <c r="AP21" s="156" t="s">
        <v>59</v>
      </c>
    </row>
    <row r="22" spans="1:42" s="53" customFormat="1" ht="18.75" customHeight="1">
      <c r="A22" s="384"/>
      <c r="B22" s="61"/>
      <c r="C22" s="61"/>
      <c r="D22" s="103"/>
      <c r="E22" s="107"/>
      <c r="F22" s="54"/>
      <c r="G22" s="55"/>
      <c r="H22" s="361"/>
      <c r="I22" s="24"/>
      <c r="J22" s="24"/>
      <c r="K22" s="87"/>
      <c r="L22" s="86"/>
      <c r="M22" s="54"/>
      <c r="N22" s="55"/>
      <c r="O22" s="431"/>
      <c r="P22" s="462"/>
      <c r="Q22" s="463"/>
      <c r="R22" s="463"/>
      <c r="S22" s="464"/>
      <c r="T22" s="54"/>
      <c r="U22" s="55"/>
      <c r="V22" s="384"/>
      <c r="W22" s="61"/>
      <c r="X22" s="61"/>
      <c r="Y22" s="103"/>
      <c r="Z22" s="107"/>
      <c r="AA22" s="54"/>
      <c r="AB22" s="55"/>
      <c r="AC22" s="429"/>
      <c r="AD22" s="72"/>
      <c r="AE22" s="55"/>
      <c r="AF22" s="55"/>
      <c r="AG22" s="73"/>
      <c r="AH22" s="46"/>
      <c r="AI22" s="231"/>
      <c r="AJ22" s="55"/>
      <c r="AL22" s="307"/>
      <c r="AM22" s="24"/>
      <c r="AN22" s="24"/>
      <c r="AO22" s="103"/>
      <c r="AP22" s="107"/>
    </row>
    <row r="23" spans="1:42" s="53" customFormat="1" ht="18.75" customHeight="1">
      <c r="A23" s="384"/>
      <c r="B23" s="61"/>
      <c r="C23" s="61"/>
      <c r="D23" s="103"/>
      <c r="E23" s="107"/>
      <c r="F23" s="54"/>
      <c r="G23" s="55"/>
      <c r="H23" s="361"/>
      <c r="I23" s="24"/>
      <c r="J23" s="24"/>
      <c r="K23" s="103"/>
      <c r="L23" s="107"/>
      <c r="M23" s="54"/>
      <c r="N23" s="55"/>
      <c r="O23" s="431"/>
      <c r="P23" s="64"/>
      <c r="Q23" s="64"/>
      <c r="R23" s="87"/>
      <c r="S23" s="86"/>
      <c r="T23" s="54"/>
      <c r="U23" s="55"/>
      <c r="V23" s="384"/>
      <c r="W23" s="61"/>
      <c r="X23" s="61"/>
      <c r="Y23" s="103"/>
      <c r="Z23" s="107"/>
      <c r="AA23" s="54"/>
      <c r="AB23" s="55"/>
      <c r="AC23" s="429"/>
      <c r="AD23" s="74" t="s">
        <v>78</v>
      </c>
      <c r="AE23" s="74">
        <v>1</v>
      </c>
      <c r="AF23" s="87"/>
      <c r="AG23" s="86"/>
      <c r="AH23" s="46"/>
      <c r="AI23" s="231"/>
      <c r="AJ23" s="55"/>
      <c r="AL23" s="307"/>
      <c r="AM23" s="24"/>
      <c r="AN23" s="24"/>
      <c r="AO23" s="103"/>
      <c r="AP23" s="107"/>
    </row>
    <row r="24" spans="1:42" s="53" customFormat="1" ht="18.75" customHeight="1" thickBot="1">
      <c r="A24" s="457"/>
      <c r="B24" s="61"/>
      <c r="C24" s="61"/>
      <c r="D24" s="103"/>
      <c r="E24" s="107"/>
      <c r="F24" s="54"/>
      <c r="G24" s="55"/>
      <c r="H24" s="361"/>
      <c r="I24" s="24"/>
      <c r="J24" s="24"/>
      <c r="K24" s="103"/>
      <c r="L24" s="107"/>
      <c r="M24" s="54"/>
      <c r="N24" s="55"/>
      <c r="O24" s="431"/>
      <c r="P24" s="64"/>
      <c r="Q24" s="64"/>
      <c r="R24" s="137"/>
      <c r="S24" s="138"/>
      <c r="T24" s="54"/>
      <c r="U24" s="55">
        <f>R24*T24</f>
        <v>0</v>
      </c>
      <c r="V24" s="457"/>
      <c r="W24" s="61"/>
      <c r="X24" s="61"/>
      <c r="Y24" s="103"/>
      <c r="Z24" s="107"/>
      <c r="AA24" s="54"/>
      <c r="AB24" s="55">
        <f>Y24*AA24</f>
        <v>0</v>
      </c>
      <c r="AC24" s="459"/>
      <c r="AD24" s="261"/>
      <c r="AE24" s="262"/>
      <c r="AF24" s="235"/>
      <c r="AG24" s="263"/>
      <c r="AH24" s="248"/>
      <c r="AI24" s="249"/>
      <c r="AJ24" s="55" t="e">
        <f>#REF!*#REF!</f>
        <v>#REF!</v>
      </c>
      <c r="AL24" s="359"/>
      <c r="AM24" s="24"/>
      <c r="AN24" s="24"/>
      <c r="AO24" s="103"/>
      <c r="AP24" s="107"/>
    </row>
    <row r="25" spans="1:42" s="43" customFormat="1" ht="18.75" customHeight="1">
      <c r="A25" s="379"/>
      <c r="B25" s="111"/>
      <c r="C25" s="319"/>
      <c r="D25" s="319"/>
      <c r="E25" s="320"/>
      <c r="F25" s="321"/>
      <c r="G25" s="321"/>
      <c r="H25" s="375"/>
      <c r="I25" s="111"/>
      <c r="J25" s="319"/>
      <c r="K25" s="319"/>
      <c r="L25" s="320"/>
      <c r="M25" s="321"/>
      <c r="N25" s="322"/>
      <c r="O25" s="323"/>
      <c r="P25" s="111"/>
      <c r="Q25" s="319"/>
      <c r="R25" s="319"/>
      <c r="S25" s="320"/>
      <c r="T25" s="321">
        <f>SUM(U6:U24)</f>
        <v>0</v>
      </c>
      <c r="U25" s="322"/>
      <c r="V25" s="379" t="s">
        <v>180</v>
      </c>
      <c r="W25" s="111" t="s">
        <v>181</v>
      </c>
      <c r="X25" s="319">
        <v>2</v>
      </c>
      <c r="Y25" s="319"/>
      <c r="Z25" s="320"/>
      <c r="AA25" s="321">
        <f>SUM(AB6:AB24)</f>
        <v>1729.52</v>
      </c>
      <c r="AB25" s="322"/>
      <c r="AC25" s="379" t="s">
        <v>180</v>
      </c>
      <c r="AD25" s="111" t="s">
        <v>181</v>
      </c>
      <c r="AE25" s="319">
        <v>1.5</v>
      </c>
      <c r="AF25" s="319"/>
      <c r="AG25" s="378"/>
      <c r="AH25" s="321" t="e">
        <f>SUM(AI6:AI24)</f>
        <v>#VALUE!</v>
      </c>
      <c r="AI25" s="322"/>
      <c r="AK25" s="139">
        <f>(C25+J25+Q25+X25+AE25)/5</f>
        <v>0.7</v>
      </c>
      <c r="AL25" s="375" t="s">
        <v>180</v>
      </c>
      <c r="AM25" s="111" t="s">
        <v>181</v>
      </c>
      <c r="AN25" s="319">
        <v>2</v>
      </c>
      <c r="AO25" s="319"/>
      <c r="AP25" s="378"/>
    </row>
    <row r="26" spans="1:42" s="43" customFormat="1" ht="18.75" customHeight="1">
      <c r="A26" s="380"/>
      <c r="B26" s="113"/>
      <c r="C26" s="312"/>
      <c r="D26" s="312"/>
      <c r="E26" s="313"/>
      <c r="F26" s="114"/>
      <c r="G26" s="115"/>
      <c r="H26" s="376"/>
      <c r="I26" s="113"/>
      <c r="J26" s="312"/>
      <c r="K26" s="312"/>
      <c r="L26" s="313"/>
      <c r="M26" s="116"/>
      <c r="N26" s="115"/>
      <c r="O26" s="324"/>
      <c r="P26" s="113"/>
      <c r="Q26" s="312"/>
      <c r="R26" s="312"/>
      <c r="S26" s="313"/>
      <c r="T26" s="116"/>
      <c r="U26" s="117"/>
      <c r="V26" s="380"/>
      <c r="W26" s="113" t="s">
        <v>182</v>
      </c>
      <c r="X26" s="312">
        <v>0.3</v>
      </c>
      <c r="Y26" s="312"/>
      <c r="Z26" s="313"/>
      <c r="AA26" s="118"/>
      <c r="AB26" s="115"/>
      <c r="AC26" s="380"/>
      <c r="AD26" s="113" t="s">
        <v>182</v>
      </c>
      <c r="AE26" s="312">
        <v>0.5</v>
      </c>
      <c r="AF26" s="312"/>
      <c r="AG26" s="371"/>
      <c r="AH26" s="119"/>
      <c r="AI26" s="120"/>
      <c r="AK26" s="139">
        <f aca="true" t="shared" si="1" ref="AK26:AK31">(C26+J26+Q26+X26+AE26)/5</f>
        <v>0.16</v>
      </c>
      <c r="AL26" s="376"/>
      <c r="AM26" s="113" t="s">
        <v>182</v>
      </c>
      <c r="AN26" s="312">
        <v>0.7</v>
      </c>
      <c r="AO26" s="312"/>
      <c r="AP26" s="371"/>
    </row>
    <row r="27" spans="1:42" s="43" customFormat="1" ht="18.75" customHeight="1">
      <c r="A27" s="380"/>
      <c r="B27" s="121"/>
      <c r="C27" s="312"/>
      <c r="D27" s="312"/>
      <c r="E27" s="313"/>
      <c r="F27" s="114"/>
      <c r="G27" s="115"/>
      <c r="H27" s="376"/>
      <c r="I27" s="121"/>
      <c r="J27" s="312"/>
      <c r="K27" s="312"/>
      <c r="L27" s="313"/>
      <c r="M27" s="116"/>
      <c r="N27" s="115"/>
      <c r="O27" s="324"/>
      <c r="P27" s="121"/>
      <c r="Q27" s="312"/>
      <c r="R27" s="312"/>
      <c r="S27" s="313"/>
      <c r="T27" s="116"/>
      <c r="U27" s="117"/>
      <c r="V27" s="380"/>
      <c r="W27" s="121" t="s">
        <v>189</v>
      </c>
      <c r="X27" s="312">
        <v>0.3</v>
      </c>
      <c r="Y27" s="312"/>
      <c r="Z27" s="313"/>
      <c r="AA27" s="118"/>
      <c r="AB27" s="115"/>
      <c r="AC27" s="380"/>
      <c r="AD27" s="121" t="s">
        <v>189</v>
      </c>
      <c r="AE27" s="312">
        <v>0.5</v>
      </c>
      <c r="AF27" s="312"/>
      <c r="AG27" s="371"/>
      <c r="AH27" s="119"/>
      <c r="AI27" s="120"/>
      <c r="AK27" s="139">
        <f t="shared" si="1"/>
        <v>0.16</v>
      </c>
      <c r="AL27" s="376"/>
      <c r="AM27" s="121" t="s">
        <v>189</v>
      </c>
      <c r="AN27" s="312">
        <v>0.3</v>
      </c>
      <c r="AO27" s="312"/>
      <c r="AP27" s="371"/>
    </row>
    <row r="28" spans="1:42" s="43" customFormat="1" ht="18.75" customHeight="1">
      <c r="A28" s="380"/>
      <c r="B28" s="122"/>
      <c r="C28" s="312"/>
      <c r="D28" s="312"/>
      <c r="E28" s="313"/>
      <c r="F28" s="114"/>
      <c r="G28" s="115"/>
      <c r="H28" s="376"/>
      <c r="I28" s="122"/>
      <c r="J28" s="312"/>
      <c r="K28" s="312"/>
      <c r="L28" s="313"/>
      <c r="M28" s="116"/>
      <c r="N28" s="115"/>
      <c r="O28" s="324"/>
      <c r="P28" s="122"/>
      <c r="Q28" s="312"/>
      <c r="R28" s="312"/>
      <c r="S28" s="313"/>
      <c r="T28" s="116"/>
      <c r="U28" s="117"/>
      <c r="V28" s="380"/>
      <c r="W28" s="122" t="s">
        <v>183</v>
      </c>
      <c r="X28" s="312">
        <v>0.5</v>
      </c>
      <c r="Y28" s="312"/>
      <c r="Z28" s="313"/>
      <c r="AA28" s="118"/>
      <c r="AB28" s="115"/>
      <c r="AC28" s="380"/>
      <c r="AD28" s="122" t="s">
        <v>184</v>
      </c>
      <c r="AE28" s="312">
        <v>0.5</v>
      </c>
      <c r="AF28" s="312"/>
      <c r="AG28" s="371"/>
      <c r="AH28" s="119"/>
      <c r="AI28" s="120"/>
      <c r="AK28" s="139">
        <f t="shared" si="1"/>
        <v>0.2</v>
      </c>
      <c r="AL28" s="376"/>
      <c r="AM28" s="122" t="s">
        <v>184</v>
      </c>
      <c r="AN28" s="312">
        <v>0.5</v>
      </c>
      <c r="AO28" s="312"/>
      <c r="AP28" s="371"/>
    </row>
    <row r="29" spans="1:42" s="43" customFormat="1" ht="18.75" customHeight="1">
      <c r="A29" s="380"/>
      <c r="B29" s="113"/>
      <c r="C29" s="312"/>
      <c r="D29" s="312"/>
      <c r="E29" s="313"/>
      <c r="F29" s="114"/>
      <c r="G29" s="115"/>
      <c r="H29" s="376"/>
      <c r="I29" s="113"/>
      <c r="J29" s="312"/>
      <c r="K29" s="312"/>
      <c r="L29" s="313"/>
      <c r="M29" s="116"/>
      <c r="N29" s="115"/>
      <c r="O29" s="324"/>
      <c r="P29" s="113"/>
      <c r="Q29" s="312"/>
      <c r="R29" s="312"/>
      <c r="S29" s="313"/>
      <c r="T29" s="116"/>
      <c r="U29" s="117"/>
      <c r="V29" s="380"/>
      <c r="W29" s="113" t="s">
        <v>190</v>
      </c>
      <c r="X29" s="312">
        <v>1</v>
      </c>
      <c r="Y29" s="312"/>
      <c r="Z29" s="313"/>
      <c r="AA29" s="118"/>
      <c r="AB29" s="115"/>
      <c r="AC29" s="380"/>
      <c r="AD29" s="113" t="s">
        <v>190</v>
      </c>
      <c r="AE29" s="312">
        <v>1</v>
      </c>
      <c r="AF29" s="312"/>
      <c r="AG29" s="371"/>
      <c r="AH29" s="119"/>
      <c r="AI29" s="120"/>
      <c r="AK29" s="139">
        <f t="shared" si="1"/>
        <v>0.4</v>
      </c>
      <c r="AL29" s="376"/>
      <c r="AM29" s="113" t="s">
        <v>190</v>
      </c>
      <c r="AN29" s="312">
        <v>1</v>
      </c>
      <c r="AO29" s="312"/>
      <c r="AP29" s="371"/>
    </row>
    <row r="30" spans="1:42" s="43" customFormat="1" ht="18.75" customHeight="1">
      <c r="A30" s="380"/>
      <c r="B30" s="113"/>
      <c r="C30" s="312"/>
      <c r="D30" s="312"/>
      <c r="E30" s="313"/>
      <c r="F30" s="114"/>
      <c r="G30" s="115"/>
      <c r="H30" s="376"/>
      <c r="I30" s="113"/>
      <c r="J30" s="312"/>
      <c r="K30" s="312"/>
      <c r="L30" s="313"/>
      <c r="M30" s="123"/>
      <c r="N30" s="115"/>
      <c r="O30" s="324"/>
      <c r="P30" s="113"/>
      <c r="Q30" s="312"/>
      <c r="R30" s="312"/>
      <c r="S30" s="313"/>
      <c r="T30" s="116"/>
      <c r="U30" s="117"/>
      <c r="V30" s="380"/>
      <c r="W30" s="113" t="s">
        <v>191</v>
      </c>
      <c r="X30" s="312">
        <v>0.6</v>
      </c>
      <c r="Y30" s="312"/>
      <c r="Z30" s="313"/>
      <c r="AA30" s="118"/>
      <c r="AB30" s="115"/>
      <c r="AC30" s="380"/>
      <c r="AD30" s="113" t="s">
        <v>191</v>
      </c>
      <c r="AE30" s="312">
        <v>0.3</v>
      </c>
      <c r="AF30" s="312"/>
      <c r="AG30" s="371"/>
      <c r="AH30" s="119"/>
      <c r="AI30" s="120"/>
      <c r="AJ30" s="43">
        <v>0.2</v>
      </c>
      <c r="AK30" s="139">
        <f t="shared" si="1"/>
        <v>0.18</v>
      </c>
      <c r="AL30" s="376"/>
      <c r="AM30" s="113" t="s">
        <v>191</v>
      </c>
      <c r="AN30" s="312">
        <v>0.6</v>
      </c>
      <c r="AO30" s="312"/>
      <c r="AP30" s="371"/>
    </row>
    <row r="31" spans="1:42" s="43" customFormat="1" ht="18.75" customHeight="1" thickBot="1">
      <c r="A31" s="381"/>
      <c r="B31" s="124"/>
      <c r="C31" s="326"/>
      <c r="D31" s="326"/>
      <c r="E31" s="327"/>
      <c r="F31" s="125"/>
      <c r="G31" s="126"/>
      <c r="H31" s="377"/>
      <c r="I31" s="124"/>
      <c r="J31" s="326"/>
      <c r="K31" s="326"/>
      <c r="L31" s="327"/>
      <c r="M31" s="127"/>
      <c r="N31" s="126"/>
      <c r="O31" s="325"/>
      <c r="P31" s="124"/>
      <c r="Q31" s="326"/>
      <c r="R31" s="326"/>
      <c r="S31" s="327"/>
      <c r="T31" s="127"/>
      <c r="U31" s="128"/>
      <c r="V31" s="381"/>
      <c r="W31" s="124" t="s">
        <v>192</v>
      </c>
      <c r="X31" s="326">
        <f>X25*70+X26*75+X27*25+X28*45+X30*120+X29*60</f>
        <v>324.5</v>
      </c>
      <c r="Y31" s="326"/>
      <c r="Z31" s="327"/>
      <c r="AA31" s="129"/>
      <c r="AB31" s="126"/>
      <c r="AC31" s="381"/>
      <c r="AD31" s="124" t="s">
        <v>192</v>
      </c>
      <c r="AE31" s="326">
        <f>AE25*70+AE26*75+AE27*25+AE28*45+AE30*120+AE29*60</f>
        <v>273.5</v>
      </c>
      <c r="AF31" s="326"/>
      <c r="AG31" s="439"/>
      <c r="AH31" s="130"/>
      <c r="AI31" s="131"/>
      <c r="AK31" s="139">
        <f t="shared" si="1"/>
        <v>119.6</v>
      </c>
      <c r="AL31" s="377"/>
      <c r="AM31" s="124" t="s">
        <v>192</v>
      </c>
      <c r="AN31" s="326">
        <f>AN25*70+AN26*75+AN27*25+AN28*45+AN30*120+AN29*60</f>
        <v>354.5</v>
      </c>
      <c r="AO31" s="326"/>
      <c r="AP31" s="439"/>
    </row>
    <row r="32" spans="1:42" s="53" customFormat="1" ht="18.75" customHeight="1">
      <c r="A32" s="92"/>
      <c r="B32" s="93"/>
      <c r="C32" s="93"/>
      <c r="D32" s="132"/>
      <c r="E32" s="132"/>
      <c r="F32" s="94"/>
      <c r="G32" s="93"/>
      <c r="H32" s="95"/>
      <c r="I32" s="93"/>
      <c r="J32" s="93"/>
      <c r="K32" s="132"/>
      <c r="L32" s="132"/>
      <c r="M32" s="94"/>
      <c r="N32" s="93"/>
      <c r="O32" s="96"/>
      <c r="P32" s="92"/>
      <c r="Q32" s="92"/>
      <c r="R32" s="100"/>
      <c r="S32" s="100"/>
      <c r="T32" s="94"/>
      <c r="U32" s="93"/>
      <c r="V32" s="95"/>
      <c r="W32" s="92"/>
      <c r="X32" s="92"/>
      <c r="Y32" s="100"/>
      <c r="Z32" s="100"/>
      <c r="AA32" s="94"/>
      <c r="AB32" s="93"/>
      <c r="AC32" s="92"/>
      <c r="AD32" s="93"/>
      <c r="AE32" s="93"/>
      <c r="AF32" s="132"/>
      <c r="AG32" s="132"/>
      <c r="AH32" s="94"/>
      <c r="AI32" s="93"/>
      <c r="AJ32" s="93"/>
      <c r="AL32" s="92"/>
      <c r="AM32" s="93"/>
      <c r="AN32" s="93"/>
      <c r="AO32" s="132"/>
      <c r="AP32" s="132"/>
    </row>
    <row r="33" spans="1:43" s="53" customFormat="1" ht="19.5" customHeight="1">
      <c r="A33" s="311" t="s">
        <v>63</v>
      </c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133"/>
      <c r="AJ33" s="75"/>
      <c r="AK33" s="76"/>
      <c r="AL33" s="76"/>
      <c r="AM33" s="77"/>
      <c r="AN33" s="77"/>
      <c r="AO33" s="77"/>
      <c r="AP33" s="77"/>
      <c r="AQ33" s="77"/>
    </row>
    <row r="34" spans="1:43" s="53" customFormat="1" ht="22.5" customHeight="1">
      <c r="A34" s="300" t="s">
        <v>87</v>
      </c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00"/>
      <c r="AD34" s="300"/>
      <c r="AE34" s="300"/>
      <c r="AF34" s="300"/>
      <c r="AG34" s="300"/>
      <c r="AH34" s="300"/>
      <c r="AI34" s="134"/>
      <c r="AJ34" s="77"/>
      <c r="AK34" s="78"/>
      <c r="AL34" s="78"/>
      <c r="AM34" s="77"/>
      <c r="AN34" s="77"/>
      <c r="AO34" s="77"/>
      <c r="AP34" s="77"/>
      <c r="AQ34" s="77"/>
    </row>
  </sheetData>
  <sheetProtection selectLockedCells="1" selectUnlockedCells="1"/>
  <mergeCells count="99">
    <mergeCell ref="AL17:AL24"/>
    <mergeCell ref="AL25:AL31"/>
    <mergeCell ref="AN25:AP25"/>
    <mergeCell ref="AN26:AP26"/>
    <mergeCell ref="AN27:AP27"/>
    <mergeCell ref="AN28:AP28"/>
    <mergeCell ref="AN29:AP29"/>
    <mergeCell ref="AN30:AP30"/>
    <mergeCell ref="AN31:AP31"/>
    <mergeCell ref="AL2:AL4"/>
    <mergeCell ref="AM2:AP2"/>
    <mergeCell ref="AM4:AP4"/>
    <mergeCell ref="AL5:AP5"/>
    <mergeCell ref="AL6:AL15"/>
    <mergeCell ref="AL16:AP16"/>
    <mergeCell ref="H16:L16"/>
    <mergeCell ref="A1:AD1"/>
    <mergeCell ref="H6:H15"/>
    <mergeCell ref="O6:O15"/>
    <mergeCell ref="V6:V15"/>
    <mergeCell ref="AD4:AG4"/>
    <mergeCell ref="AC5:AG5"/>
    <mergeCell ref="B4:E4"/>
    <mergeCell ref="I4:L4"/>
    <mergeCell ref="AD2:AG2"/>
    <mergeCell ref="O17:O24"/>
    <mergeCell ref="H5:L5"/>
    <mergeCell ref="O5:S5"/>
    <mergeCell ref="H2:H4"/>
    <mergeCell ref="A33:AH33"/>
    <mergeCell ref="A2:A4"/>
    <mergeCell ref="B2:E2"/>
    <mergeCell ref="J25:L25"/>
    <mergeCell ref="M25:N25"/>
    <mergeCell ref="P22:S22"/>
    <mergeCell ref="AC17:AC24"/>
    <mergeCell ref="P2:S2"/>
    <mergeCell ref="V2:V4"/>
    <mergeCell ref="W2:Z2"/>
    <mergeCell ref="C25:E25"/>
    <mergeCell ref="F25:G25"/>
    <mergeCell ref="H25:H31"/>
    <mergeCell ref="X25:Z25"/>
    <mergeCell ref="AA25:AB25"/>
    <mergeCell ref="H17:H24"/>
    <mergeCell ref="P4:S4"/>
    <mergeCell ref="W4:Z4"/>
    <mergeCell ref="V5:Z5"/>
    <mergeCell ref="AC2:AC4"/>
    <mergeCell ref="I2:L2"/>
    <mergeCell ref="O2:O4"/>
    <mergeCell ref="A34:AH34"/>
    <mergeCell ref="A5:E5"/>
    <mergeCell ref="O16:S16"/>
    <mergeCell ref="V16:Z16"/>
    <mergeCell ref="A17:A24"/>
    <mergeCell ref="V17:V24"/>
    <mergeCell ref="A25:A31"/>
    <mergeCell ref="AE25:AG25"/>
    <mergeCell ref="AH25:AI25"/>
    <mergeCell ref="O25:O31"/>
    <mergeCell ref="C26:E26"/>
    <mergeCell ref="J26:L26"/>
    <mergeCell ref="Q26:S26"/>
    <mergeCell ref="X26:Z26"/>
    <mergeCell ref="AE26:AG26"/>
    <mergeCell ref="Q25:S25"/>
    <mergeCell ref="T25:U25"/>
    <mergeCell ref="V25:V31"/>
    <mergeCell ref="J27:L27"/>
    <mergeCell ref="Q27:S27"/>
    <mergeCell ref="X27:Z27"/>
    <mergeCell ref="AE27:AG27"/>
    <mergeCell ref="C28:E28"/>
    <mergeCell ref="J28:L28"/>
    <mergeCell ref="Q28:S28"/>
    <mergeCell ref="X28:Z28"/>
    <mergeCell ref="AE28:AG28"/>
    <mergeCell ref="AC25:AC31"/>
    <mergeCell ref="C30:E30"/>
    <mergeCell ref="J30:L30"/>
    <mergeCell ref="Q30:S30"/>
    <mergeCell ref="X30:Z30"/>
    <mergeCell ref="AE30:AG30"/>
    <mergeCell ref="C31:E31"/>
    <mergeCell ref="J31:L31"/>
    <mergeCell ref="Q31:S31"/>
    <mergeCell ref="X31:Z31"/>
    <mergeCell ref="AE31:AG31"/>
    <mergeCell ref="J29:L29"/>
    <mergeCell ref="C29:E29"/>
    <mergeCell ref="Q29:S29"/>
    <mergeCell ref="X29:Z29"/>
    <mergeCell ref="AE29:AG29"/>
    <mergeCell ref="A6:A15"/>
    <mergeCell ref="A16:E16"/>
    <mergeCell ref="AC6:AC15"/>
    <mergeCell ref="AC16:AG16"/>
    <mergeCell ref="C27:E27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I34"/>
  <sheetViews>
    <sheetView view="pageBreakPreview" zoomScale="90" zoomScaleNormal="75" zoomScaleSheetLayoutView="90" zoomScalePageLayoutView="0" workbookViewId="0" topLeftCell="A5">
      <selection activeCell="A6" sqref="A6:A15"/>
    </sheetView>
  </sheetViews>
  <sheetFormatPr defaultColWidth="6.125" defaultRowHeight="22.5" customHeight="1"/>
  <cols>
    <col min="1" max="1" width="3.75390625" style="79" customWidth="1"/>
    <col min="2" max="2" width="18.375" style="80" customWidth="1"/>
    <col min="3" max="3" width="6.125" style="80" hidden="1" customWidth="1"/>
    <col min="4" max="5" width="5.625" style="80" customWidth="1"/>
    <col min="6" max="6" width="6.125" style="81" hidden="1" customWidth="1"/>
    <col min="7" max="7" width="6.125" style="82" hidden="1" customWidth="1"/>
    <col min="8" max="8" width="3.625" style="79" customWidth="1"/>
    <col min="9" max="9" width="21.25390625" style="80" customWidth="1"/>
    <col min="10" max="10" width="6.125" style="80" hidden="1" customWidth="1"/>
    <col min="11" max="12" width="5.625" style="80" customWidth="1"/>
    <col min="13" max="13" width="6.125" style="81" hidden="1" customWidth="1"/>
    <col min="14" max="14" width="6.125" style="82" hidden="1" customWidth="1"/>
    <col min="15" max="15" width="3.875" style="79" customWidth="1"/>
    <col min="16" max="16" width="16.375" style="80" customWidth="1"/>
    <col min="17" max="17" width="6.125" style="80" hidden="1" customWidth="1"/>
    <col min="18" max="19" width="5.625" style="80" customWidth="1"/>
    <col min="20" max="20" width="6.125" style="81" hidden="1" customWidth="1"/>
    <col min="21" max="21" width="6.125" style="82" hidden="1" customWidth="1"/>
    <col min="22" max="22" width="3.625" style="83" customWidth="1"/>
    <col min="23" max="23" width="16.125" style="80" customWidth="1"/>
    <col min="24" max="24" width="6.125" style="80" hidden="1" customWidth="1"/>
    <col min="25" max="26" width="5.625" style="80" customWidth="1"/>
    <col min="27" max="27" width="6.125" style="81" hidden="1" customWidth="1"/>
    <col min="28" max="28" width="6.125" style="82" hidden="1" customWidth="1"/>
    <col min="29" max="29" width="4.125" style="79" customWidth="1"/>
    <col min="30" max="30" width="16.125" style="80" customWidth="1"/>
    <col min="31" max="31" width="6.125" style="80" hidden="1" customWidth="1"/>
    <col min="32" max="33" width="5.625" style="80" customWidth="1"/>
    <col min="34" max="34" width="6.125" style="84" hidden="1" customWidth="1"/>
    <col min="35" max="35" width="6.125" style="82" hidden="1" customWidth="1"/>
    <col min="36" max="36" width="10.375" style="85" customWidth="1"/>
    <col min="37" max="45" width="6.125" style="85" customWidth="1"/>
    <col min="46" max="47" width="6.25390625" style="85" bestFit="1" customWidth="1"/>
    <col min="48" max="48" width="6.125" style="85" customWidth="1"/>
    <col min="49" max="49" width="6.25390625" style="85" bestFit="1" customWidth="1"/>
    <col min="50" max="50" width="10.875" style="85" bestFit="1" customWidth="1"/>
    <col min="51" max="16384" width="6.125" style="85" customWidth="1"/>
  </cols>
  <sheetData>
    <row r="1" spans="1:36" s="102" customFormat="1" ht="30" customHeight="1">
      <c r="A1" s="368" t="s">
        <v>265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264"/>
      <c r="N1" s="264"/>
      <c r="O1" s="264">
        <v>1</v>
      </c>
      <c r="P1" s="369" t="s">
        <v>263</v>
      </c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101"/>
      <c r="AF1" s="101">
        <v>60</v>
      </c>
      <c r="AG1" s="101"/>
      <c r="AH1" s="101"/>
      <c r="AI1" s="101"/>
      <c r="AJ1" s="102">
        <v>64</v>
      </c>
    </row>
    <row r="2" spans="1:35" s="43" customFormat="1" ht="18.75" customHeight="1">
      <c r="A2" s="353" t="s">
        <v>32</v>
      </c>
      <c r="B2" s="354">
        <v>44599</v>
      </c>
      <c r="C2" s="354"/>
      <c r="D2" s="354"/>
      <c r="E2" s="354"/>
      <c r="F2" s="33"/>
      <c r="G2" s="34"/>
      <c r="H2" s="353" t="s">
        <v>32</v>
      </c>
      <c r="I2" s="336">
        <f>B2+1</f>
        <v>44600</v>
      </c>
      <c r="J2" s="336"/>
      <c r="K2" s="336"/>
      <c r="L2" s="336"/>
      <c r="M2" s="35"/>
      <c r="N2" s="36"/>
      <c r="O2" s="331" t="s">
        <v>32</v>
      </c>
      <c r="P2" s="337">
        <f>I2+1</f>
        <v>44601</v>
      </c>
      <c r="Q2" s="337"/>
      <c r="R2" s="337"/>
      <c r="S2" s="337"/>
      <c r="T2" s="37"/>
      <c r="U2" s="38"/>
      <c r="V2" s="331" t="s">
        <v>32</v>
      </c>
      <c r="W2" s="338">
        <f>P2+1</f>
        <v>44602</v>
      </c>
      <c r="X2" s="338"/>
      <c r="Y2" s="338"/>
      <c r="Z2" s="338"/>
      <c r="AA2" s="39"/>
      <c r="AB2" s="40"/>
      <c r="AC2" s="331" t="s">
        <v>32</v>
      </c>
      <c r="AD2" s="355">
        <f>W2+1</f>
        <v>44603</v>
      </c>
      <c r="AE2" s="355"/>
      <c r="AF2" s="355"/>
      <c r="AG2" s="356"/>
      <c r="AH2" s="230"/>
      <c r="AI2" s="42"/>
    </row>
    <row r="3" spans="1:35" s="43" customFormat="1" ht="18.75" customHeight="1">
      <c r="A3" s="353"/>
      <c r="B3" s="44" t="s">
        <v>33</v>
      </c>
      <c r="C3" s="44" t="s">
        <v>34</v>
      </c>
      <c r="D3" s="45" t="s">
        <v>35</v>
      </c>
      <c r="E3" s="45" t="s">
        <v>36</v>
      </c>
      <c r="F3" s="46" t="s">
        <v>37</v>
      </c>
      <c r="G3" s="44" t="s">
        <v>38</v>
      </c>
      <c r="H3" s="353"/>
      <c r="I3" s="44" t="s">
        <v>33</v>
      </c>
      <c r="J3" s="44" t="s">
        <v>34</v>
      </c>
      <c r="K3" s="45" t="s">
        <v>35</v>
      </c>
      <c r="L3" s="45" t="s">
        <v>36</v>
      </c>
      <c r="M3" s="46" t="s">
        <v>37</v>
      </c>
      <c r="N3" s="47" t="s">
        <v>38</v>
      </c>
      <c r="O3" s="331"/>
      <c r="P3" s="44" t="s">
        <v>33</v>
      </c>
      <c r="Q3" s="44" t="s">
        <v>34</v>
      </c>
      <c r="R3" s="45" t="s">
        <v>35</v>
      </c>
      <c r="S3" s="45" t="s">
        <v>36</v>
      </c>
      <c r="T3" s="46" t="s">
        <v>37</v>
      </c>
      <c r="U3" s="47" t="s">
        <v>38</v>
      </c>
      <c r="V3" s="331"/>
      <c r="W3" s="44" t="s">
        <v>33</v>
      </c>
      <c r="X3" s="44" t="s">
        <v>34</v>
      </c>
      <c r="Y3" s="45" t="s">
        <v>35</v>
      </c>
      <c r="Z3" s="45" t="s">
        <v>36</v>
      </c>
      <c r="AA3" s="46" t="s">
        <v>37</v>
      </c>
      <c r="AB3" s="47" t="s">
        <v>38</v>
      </c>
      <c r="AC3" s="331"/>
      <c r="AD3" s="44" t="s">
        <v>33</v>
      </c>
      <c r="AE3" s="44" t="s">
        <v>34</v>
      </c>
      <c r="AF3" s="45" t="s">
        <v>35</v>
      </c>
      <c r="AG3" s="231" t="s">
        <v>36</v>
      </c>
      <c r="AH3" s="57" t="s">
        <v>37</v>
      </c>
      <c r="AI3" s="47" t="s">
        <v>38</v>
      </c>
    </row>
    <row r="4" spans="1:35" s="53" customFormat="1" ht="18.75" customHeight="1" hidden="1">
      <c r="A4" s="353"/>
      <c r="B4" s="346" t="s">
        <v>39</v>
      </c>
      <c r="C4" s="346"/>
      <c r="D4" s="346"/>
      <c r="E4" s="346"/>
      <c r="F4" s="48"/>
      <c r="G4" s="49"/>
      <c r="H4" s="353"/>
      <c r="I4" s="346" t="s">
        <v>40</v>
      </c>
      <c r="J4" s="346"/>
      <c r="K4" s="346"/>
      <c r="L4" s="346"/>
      <c r="M4" s="48"/>
      <c r="N4" s="50"/>
      <c r="O4" s="331"/>
      <c r="P4" s="346" t="s">
        <v>41</v>
      </c>
      <c r="Q4" s="346"/>
      <c r="R4" s="346"/>
      <c r="S4" s="346"/>
      <c r="T4" s="46"/>
      <c r="U4" s="51"/>
      <c r="V4" s="331"/>
      <c r="W4" s="346" t="s">
        <v>42</v>
      </c>
      <c r="X4" s="346"/>
      <c r="Y4" s="346"/>
      <c r="Z4" s="346"/>
      <c r="AA4" s="48"/>
      <c r="AB4" s="50"/>
      <c r="AC4" s="331"/>
      <c r="AD4" s="357" t="s">
        <v>43</v>
      </c>
      <c r="AE4" s="357"/>
      <c r="AF4" s="357"/>
      <c r="AG4" s="358"/>
      <c r="AH4" s="48"/>
      <c r="AI4" s="50"/>
    </row>
    <row r="5" spans="1:35" s="53" customFormat="1" ht="18.75" customHeight="1">
      <c r="A5" s="352" t="s">
        <v>44</v>
      </c>
      <c r="B5" s="348"/>
      <c r="C5" s="348"/>
      <c r="D5" s="348"/>
      <c r="E5" s="348"/>
      <c r="F5" s="97"/>
      <c r="G5" s="98"/>
      <c r="H5" s="352" t="s">
        <v>44</v>
      </c>
      <c r="I5" s="348"/>
      <c r="J5" s="348"/>
      <c r="K5" s="348"/>
      <c r="L5" s="348"/>
      <c r="M5" s="97"/>
      <c r="N5" s="99"/>
      <c r="O5" s="347" t="s">
        <v>44</v>
      </c>
      <c r="P5" s="348"/>
      <c r="Q5" s="348"/>
      <c r="R5" s="348"/>
      <c r="S5" s="348"/>
      <c r="T5" s="97"/>
      <c r="U5" s="99"/>
      <c r="V5" s="347" t="s">
        <v>44</v>
      </c>
      <c r="W5" s="348"/>
      <c r="X5" s="348"/>
      <c r="Y5" s="348"/>
      <c r="Z5" s="348"/>
      <c r="AA5" s="97"/>
      <c r="AB5" s="99"/>
      <c r="AC5" s="347" t="s">
        <v>44</v>
      </c>
      <c r="AD5" s="348"/>
      <c r="AE5" s="348"/>
      <c r="AF5" s="348"/>
      <c r="AG5" s="349"/>
      <c r="AH5" s="48"/>
      <c r="AI5" s="50"/>
    </row>
    <row r="6" spans="1:35" s="53" customFormat="1" ht="18.75" customHeight="1">
      <c r="A6" s="301" t="s">
        <v>13</v>
      </c>
      <c r="B6" s="273" t="s">
        <v>88</v>
      </c>
      <c r="C6" s="273">
        <v>46.5</v>
      </c>
      <c r="D6" s="157">
        <v>3</v>
      </c>
      <c r="E6" s="267" t="s">
        <v>0</v>
      </c>
      <c r="F6" s="157">
        <v>30</v>
      </c>
      <c r="G6" s="157">
        <f aca="true" t="shared" si="0" ref="G6:G12">D6*F6</f>
        <v>90</v>
      </c>
      <c r="H6" s="303" t="s">
        <v>187</v>
      </c>
      <c r="I6" s="266" t="s">
        <v>188</v>
      </c>
      <c r="J6" s="266">
        <v>0.8</v>
      </c>
      <c r="K6" s="105">
        <v>3</v>
      </c>
      <c r="L6" s="157" t="s">
        <v>28</v>
      </c>
      <c r="M6" s="157">
        <v>163</v>
      </c>
      <c r="N6" s="157"/>
      <c r="O6" s="350" t="s">
        <v>186</v>
      </c>
      <c r="P6" s="108" t="s">
        <v>241</v>
      </c>
      <c r="Q6" s="273">
        <v>2</v>
      </c>
      <c r="R6" s="157">
        <v>10</v>
      </c>
      <c r="S6" s="267" t="s">
        <v>103</v>
      </c>
      <c r="T6" s="274">
        <v>40</v>
      </c>
      <c r="U6" s="159">
        <f>R6*T6</f>
        <v>400</v>
      </c>
      <c r="V6" s="350" t="s">
        <v>253</v>
      </c>
      <c r="W6" s="273" t="s">
        <v>105</v>
      </c>
      <c r="X6" s="273">
        <v>41</v>
      </c>
      <c r="Y6" s="157">
        <v>5</v>
      </c>
      <c r="Z6" s="157" t="s">
        <v>28</v>
      </c>
      <c r="AA6" s="54">
        <v>55</v>
      </c>
      <c r="AB6" s="55">
        <f>Y6*AA6</f>
        <v>275</v>
      </c>
      <c r="AC6" s="306" t="s">
        <v>13</v>
      </c>
      <c r="AD6" s="56" t="s">
        <v>268</v>
      </c>
      <c r="AE6" s="56">
        <v>46.5</v>
      </c>
      <c r="AF6" s="55">
        <v>3</v>
      </c>
      <c r="AG6" s="73" t="s">
        <v>0</v>
      </c>
      <c r="AH6" s="57" t="s">
        <v>249</v>
      </c>
      <c r="AI6" s="51" t="e">
        <f>AF6*AH6</f>
        <v>#VALUE!</v>
      </c>
    </row>
    <row r="7" spans="1:35" s="53" customFormat="1" ht="18.75" customHeight="1">
      <c r="A7" s="302"/>
      <c r="B7" s="273" t="s">
        <v>89</v>
      </c>
      <c r="C7" s="273">
        <v>19.5</v>
      </c>
      <c r="D7" s="157">
        <f aca="true" t="shared" si="1" ref="D7:D12">ROUND($AF$1*C7/1000,1)</f>
        <v>1.2</v>
      </c>
      <c r="E7" s="267" t="s">
        <v>0</v>
      </c>
      <c r="F7" s="157">
        <v>450</v>
      </c>
      <c r="G7" s="157">
        <f t="shared" si="0"/>
        <v>540</v>
      </c>
      <c r="H7" s="304"/>
      <c r="I7" s="266"/>
      <c r="J7" s="266"/>
      <c r="K7" s="157"/>
      <c r="L7" s="157"/>
      <c r="M7" s="157"/>
      <c r="N7" s="157"/>
      <c r="O7" s="351"/>
      <c r="P7" s="273" t="s">
        <v>99</v>
      </c>
      <c r="Q7" s="273">
        <v>30</v>
      </c>
      <c r="R7" s="157">
        <f>ROUND($AF$1*Q7/1000,1)</f>
        <v>1.8</v>
      </c>
      <c r="S7" s="267" t="s">
        <v>0</v>
      </c>
      <c r="T7" s="274">
        <v>61</v>
      </c>
      <c r="U7" s="159">
        <f aca="true" t="shared" si="2" ref="U7:U15">R7*T7</f>
        <v>109.8</v>
      </c>
      <c r="V7" s="351"/>
      <c r="W7" s="273" t="s">
        <v>1</v>
      </c>
      <c r="X7" s="273">
        <v>16</v>
      </c>
      <c r="Y7" s="157">
        <f>ROUND($AF$1*X7/1000,1)</f>
        <v>1</v>
      </c>
      <c r="Z7" s="157" t="s">
        <v>0</v>
      </c>
      <c r="AA7" s="54">
        <v>86</v>
      </c>
      <c r="AB7" s="55">
        <f>Y7*AA7</f>
        <v>86</v>
      </c>
      <c r="AC7" s="307"/>
      <c r="AD7" s="56" t="s">
        <v>267</v>
      </c>
      <c r="AE7" s="56">
        <v>19.5</v>
      </c>
      <c r="AF7" s="55">
        <v>3</v>
      </c>
      <c r="AG7" s="73" t="s">
        <v>0</v>
      </c>
      <c r="AH7" s="57"/>
      <c r="AI7" s="51">
        <f aca="true" t="shared" si="3" ref="AI7:AI24">AF7*AH7</f>
        <v>0</v>
      </c>
    </row>
    <row r="8" spans="1:50" s="53" customFormat="1" ht="18.75" customHeight="1">
      <c r="A8" s="302"/>
      <c r="B8" s="273" t="s">
        <v>90</v>
      </c>
      <c r="C8" s="273">
        <v>22</v>
      </c>
      <c r="D8" s="157">
        <f t="shared" si="1"/>
        <v>1.3</v>
      </c>
      <c r="E8" s="267" t="s">
        <v>0</v>
      </c>
      <c r="F8" s="157">
        <v>180</v>
      </c>
      <c r="G8" s="157">
        <f t="shared" si="0"/>
        <v>234</v>
      </c>
      <c r="H8" s="304"/>
      <c r="I8" s="268" t="s">
        <v>259</v>
      </c>
      <c r="J8" s="105">
        <v>133</v>
      </c>
      <c r="K8" s="105">
        <v>6</v>
      </c>
      <c r="L8" s="105" t="s">
        <v>59</v>
      </c>
      <c r="M8" s="157">
        <v>170</v>
      </c>
      <c r="N8" s="157"/>
      <c r="O8" s="351"/>
      <c r="P8" s="273" t="s">
        <v>100</v>
      </c>
      <c r="Q8" s="273">
        <v>1</v>
      </c>
      <c r="R8" s="157">
        <v>1</v>
      </c>
      <c r="S8" s="267" t="s">
        <v>104</v>
      </c>
      <c r="T8" s="274">
        <v>168</v>
      </c>
      <c r="U8" s="159">
        <f t="shared" si="2"/>
        <v>168</v>
      </c>
      <c r="V8" s="351"/>
      <c r="W8" s="273" t="s">
        <v>106</v>
      </c>
      <c r="X8" s="273">
        <v>8</v>
      </c>
      <c r="Y8" s="157">
        <f>ROUND($AF$1*X8/1000,1)</f>
        <v>0.5</v>
      </c>
      <c r="Z8" s="157" t="s">
        <v>0</v>
      </c>
      <c r="AA8" s="54">
        <v>40</v>
      </c>
      <c r="AB8" s="55">
        <f>Y8*AA8</f>
        <v>20</v>
      </c>
      <c r="AC8" s="307"/>
      <c r="AD8" s="56" t="s">
        <v>90</v>
      </c>
      <c r="AE8" s="56">
        <v>22</v>
      </c>
      <c r="AF8" s="55">
        <f>ROUND($AF$1*AE8/1000,1)</f>
        <v>1.3</v>
      </c>
      <c r="AG8" s="73" t="s">
        <v>0</v>
      </c>
      <c r="AH8" s="57">
        <v>50</v>
      </c>
      <c r="AI8" s="51">
        <f t="shared" si="3"/>
        <v>65</v>
      </c>
      <c r="AR8" s="306" t="s">
        <v>66</v>
      </c>
      <c r="AS8" s="24" t="s">
        <v>67</v>
      </c>
      <c r="AT8" s="25">
        <v>1.5</v>
      </c>
      <c r="AU8" s="87">
        <v>90</v>
      </c>
      <c r="AV8" s="26" t="s">
        <v>19</v>
      </c>
      <c r="AW8" s="54">
        <v>65</v>
      </c>
      <c r="AX8" s="55"/>
    </row>
    <row r="9" spans="1:50" s="53" customFormat="1" ht="18.75" customHeight="1">
      <c r="A9" s="302"/>
      <c r="B9" s="266" t="s">
        <v>91</v>
      </c>
      <c r="C9" s="273">
        <v>20</v>
      </c>
      <c r="D9" s="157">
        <f t="shared" si="1"/>
        <v>1.2</v>
      </c>
      <c r="E9" s="267" t="s">
        <v>0</v>
      </c>
      <c r="F9" s="157">
        <v>550</v>
      </c>
      <c r="G9" s="157">
        <f t="shared" si="0"/>
        <v>660</v>
      </c>
      <c r="H9" s="304"/>
      <c r="I9" s="269" t="s">
        <v>261</v>
      </c>
      <c r="J9" s="270">
        <v>33</v>
      </c>
      <c r="K9" s="157">
        <v>2</v>
      </c>
      <c r="L9" s="157" t="s">
        <v>27</v>
      </c>
      <c r="M9" s="157">
        <v>70</v>
      </c>
      <c r="N9" s="157"/>
      <c r="O9" s="351"/>
      <c r="P9" s="266" t="s">
        <v>101</v>
      </c>
      <c r="Q9" s="273">
        <v>10</v>
      </c>
      <c r="R9" s="157">
        <f>ROUND($AF$1*Q9/1000,1)</f>
        <v>0.6</v>
      </c>
      <c r="S9" s="267" t="s">
        <v>0</v>
      </c>
      <c r="T9" s="274">
        <v>80</v>
      </c>
      <c r="U9" s="159">
        <f t="shared" si="2"/>
        <v>48</v>
      </c>
      <c r="V9" s="351"/>
      <c r="W9" s="266" t="s">
        <v>22</v>
      </c>
      <c r="X9" s="273">
        <v>4</v>
      </c>
      <c r="Y9" s="157">
        <f>ROUND($AF$1*X9/1000,1)</f>
        <v>0.2</v>
      </c>
      <c r="Z9" s="157" t="s">
        <v>0</v>
      </c>
      <c r="AA9" s="54">
        <v>110</v>
      </c>
      <c r="AB9" s="55"/>
      <c r="AC9" s="307"/>
      <c r="AD9" s="24" t="s">
        <v>91</v>
      </c>
      <c r="AE9" s="56">
        <v>20</v>
      </c>
      <c r="AF9" s="55">
        <f>ROUND($AF$1*AE9/1000,1)</f>
        <v>1.2</v>
      </c>
      <c r="AG9" s="73" t="s">
        <v>0</v>
      </c>
      <c r="AH9" s="57"/>
      <c r="AI9" s="51">
        <f t="shared" si="3"/>
        <v>0</v>
      </c>
      <c r="AR9" s="307"/>
      <c r="AS9" s="24"/>
      <c r="AT9" s="25"/>
      <c r="AU9" s="27"/>
      <c r="AV9" s="28"/>
      <c r="AW9" s="54">
        <v>45</v>
      </c>
      <c r="AX9" s="55">
        <f>AU9*AW9</f>
        <v>0</v>
      </c>
    </row>
    <row r="10" spans="1:50" s="53" customFormat="1" ht="18.75" customHeight="1">
      <c r="A10" s="302"/>
      <c r="B10" s="273" t="s">
        <v>1</v>
      </c>
      <c r="C10" s="273">
        <v>22</v>
      </c>
      <c r="D10" s="157">
        <f t="shared" si="1"/>
        <v>1.3</v>
      </c>
      <c r="E10" s="267" t="s">
        <v>0</v>
      </c>
      <c r="F10" s="157">
        <v>86</v>
      </c>
      <c r="G10" s="157">
        <f t="shared" si="0"/>
        <v>111.8</v>
      </c>
      <c r="H10" s="304"/>
      <c r="I10" s="266"/>
      <c r="J10" s="266"/>
      <c r="K10" s="157"/>
      <c r="L10" s="267"/>
      <c r="M10" s="157"/>
      <c r="N10" s="157"/>
      <c r="O10" s="351"/>
      <c r="P10" s="273" t="s">
        <v>102</v>
      </c>
      <c r="Q10" s="273">
        <v>40</v>
      </c>
      <c r="R10" s="157">
        <v>3</v>
      </c>
      <c r="S10" s="267" t="s">
        <v>104</v>
      </c>
      <c r="T10" s="274">
        <v>10</v>
      </c>
      <c r="U10" s="159">
        <f t="shared" si="2"/>
        <v>30</v>
      </c>
      <c r="V10" s="351"/>
      <c r="W10" s="273" t="s">
        <v>237</v>
      </c>
      <c r="X10" s="273">
        <v>10</v>
      </c>
      <c r="Y10" s="157" t="s">
        <v>29</v>
      </c>
      <c r="Z10" s="157" t="s">
        <v>0</v>
      </c>
      <c r="AA10" s="54"/>
      <c r="AB10" s="55"/>
      <c r="AC10" s="307"/>
      <c r="AD10" s="56" t="s">
        <v>1</v>
      </c>
      <c r="AE10" s="56">
        <v>22</v>
      </c>
      <c r="AF10" s="55">
        <f>ROUND($AF$1*AE10/1000,1)</f>
        <v>1.3</v>
      </c>
      <c r="AG10" s="73" t="s">
        <v>0</v>
      </c>
      <c r="AH10" s="57"/>
      <c r="AI10" s="51">
        <f t="shared" si="3"/>
        <v>0</v>
      </c>
      <c r="AR10" s="307"/>
      <c r="AS10" s="24" t="s">
        <v>46</v>
      </c>
      <c r="AT10" s="25">
        <v>20</v>
      </c>
      <c r="AU10" s="87">
        <v>40</v>
      </c>
      <c r="AV10" s="26" t="s">
        <v>68</v>
      </c>
      <c r="AW10" s="54"/>
      <c r="AX10" s="55">
        <f>AU10*AW10</f>
        <v>0</v>
      </c>
    </row>
    <row r="11" spans="1:50" s="53" customFormat="1" ht="18.75" customHeight="1">
      <c r="A11" s="302"/>
      <c r="B11" s="273" t="s">
        <v>3</v>
      </c>
      <c r="C11" s="273">
        <v>2</v>
      </c>
      <c r="D11" s="157">
        <f t="shared" si="1"/>
        <v>0.1</v>
      </c>
      <c r="E11" s="267" t="s">
        <v>0</v>
      </c>
      <c r="F11" s="157">
        <v>181</v>
      </c>
      <c r="G11" s="157">
        <f t="shared" si="0"/>
        <v>18.1</v>
      </c>
      <c r="H11" s="304"/>
      <c r="I11" s="104"/>
      <c r="J11" s="104"/>
      <c r="K11" s="157"/>
      <c r="L11" s="157"/>
      <c r="M11" s="157"/>
      <c r="N11" s="157"/>
      <c r="O11" s="351"/>
      <c r="P11" s="273" t="s">
        <v>88</v>
      </c>
      <c r="Q11" s="273">
        <v>40</v>
      </c>
      <c r="R11" s="157">
        <f>ROUND($AF$1*Q11/1000,1)</f>
        <v>2.4</v>
      </c>
      <c r="S11" s="267" t="s">
        <v>0</v>
      </c>
      <c r="T11" s="274">
        <v>30</v>
      </c>
      <c r="U11" s="159">
        <f t="shared" si="2"/>
        <v>72</v>
      </c>
      <c r="V11" s="351"/>
      <c r="W11" s="273" t="s">
        <v>31</v>
      </c>
      <c r="X11" s="273">
        <v>8</v>
      </c>
      <c r="Y11" s="157">
        <f>ROUND($AF$1*X11/1000,1)</f>
        <v>0.5</v>
      </c>
      <c r="Z11" s="157" t="s">
        <v>0</v>
      </c>
      <c r="AA11" s="54">
        <v>39</v>
      </c>
      <c r="AB11" s="55"/>
      <c r="AC11" s="307"/>
      <c r="AD11" s="56" t="s">
        <v>3</v>
      </c>
      <c r="AE11" s="56">
        <v>2</v>
      </c>
      <c r="AF11" s="55">
        <f>ROUND($AF$1*AE11/1000,1)</f>
        <v>0.1</v>
      </c>
      <c r="AG11" s="73" t="s">
        <v>0</v>
      </c>
      <c r="AH11" s="57"/>
      <c r="AI11" s="51">
        <f t="shared" si="3"/>
        <v>0</v>
      </c>
      <c r="AR11" s="307"/>
      <c r="AS11" s="24" t="s">
        <v>69</v>
      </c>
      <c r="AT11" s="24">
        <v>10</v>
      </c>
      <c r="AU11" s="87">
        <v>4</v>
      </c>
      <c r="AV11" s="26" t="s">
        <v>27</v>
      </c>
      <c r="AW11" s="54">
        <v>125</v>
      </c>
      <c r="AX11" s="55">
        <f>AU11*AW11</f>
        <v>500</v>
      </c>
    </row>
    <row r="12" spans="1:50" s="53" customFormat="1" ht="18.75" customHeight="1">
      <c r="A12" s="302"/>
      <c r="B12" s="273" t="s">
        <v>31</v>
      </c>
      <c r="C12" s="273">
        <v>10</v>
      </c>
      <c r="D12" s="157">
        <f t="shared" si="1"/>
        <v>0.6</v>
      </c>
      <c r="E12" s="267" t="s">
        <v>0</v>
      </c>
      <c r="F12" s="157">
        <v>39</v>
      </c>
      <c r="G12" s="157">
        <f t="shared" si="0"/>
        <v>23.4</v>
      </c>
      <c r="H12" s="304"/>
      <c r="I12" s="104"/>
      <c r="J12" s="104"/>
      <c r="K12" s="105"/>
      <c r="L12" s="106"/>
      <c r="M12" s="157"/>
      <c r="N12" s="157"/>
      <c r="O12" s="351"/>
      <c r="P12" s="266"/>
      <c r="Q12" s="266"/>
      <c r="R12" s="105"/>
      <c r="S12" s="106"/>
      <c r="T12" s="274"/>
      <c r="U12" s="159"/>
      <c r="V12" s="351"/>
      <c r="W12" s="266" t="s">
        <v>102</v>
      </c>
      <c r="X12" s="266" t="s">
        <v>29</v>
      </c>
      <c r="Y12" s="157">
        <v>3</v>
      </c>
      <c r="Z12" s="157" t="s">
        <v>28</v>
      </c>
      <c r="AA12" s="54">
        <v>10</v>
      </c>
      <c r="AB12" s="55"/>
      <c r="AC12" s="307"/>
      <c r="AD12" s="56" t="s">
        <v>31</v>
      </c>
      <c r="AE12" s="56">
        <v>10</v>
      </c>
      <c r="AF12" s="55">
        <f>ROUND($AF$1*AE12/1000,1)</f>
        <v>0.6</v>
      </c>
      <c r="AG12" s="73" t="s">
        <v>0</v>
      </c>
      <c r="AH12" s="57">
        <v>125</v>
      </c>
      <c r="AI12" s="51"/>
      <c r="AR12" s="307"/>
      <c r="AS12" s="24" t="s">
        <v>70</v>
      </c>
      <c r="AT12" s="25">
        <v>1</v>
      </c>
      <c r="AU12" s="87">
        <f>ROUND($AI$1*AT12/1000,1)</f>
        <v>0</v>
      </c>
      <c r="AV12" s="86" t="s">
        <v>0</v>
      </c>
      <c r="AW12" s="54"/>
      <c r="AX12" s="55">
        <f>AU12*AW12</f>
        <v>0</v>
      </c>
    </row>
    <row r="13" spans="1:50" s="53" customFormat="1" ht="18.75" customHeight="1">
      <c r="A13" s="302"/>
      <c r="B13" s="273"/>
      <c r="C13" s="273"/>
      <c r="D13" s="157"/>
      <c r="E13" s="267"/>
      <c r="F13" s="157"/>
      <c r="G13" s="157"/>
      <c r="H13" s="304"/>
      <c r="I13" s="104"/>
      <c r="J13" s="104"/>
      <c r="K13" s="105"/>
      <c r="L13" s="106"/>
      <c r="M13" s="157"/>
      <c r="N13" s="157"/>
      <c r="O13" s="351"/>
      <c r="P13" s="266"/>
      <c r="Q13" s="266"/>
      <c r="R13" s="105"/>
      <c r="S13" s="106"/>
      <c r="T13" s="274"/>
      <c r="U13" s="159"/>
      <c r="V13" s="351"/>
      <c r="W13" s="266"/>
      <c r="X13" s="266"/>
      <c r="Y13" s="105"/>
      <c r="Z13" s="106"/>
      <c r="AA13" s="54"/>
      <c r="AB13" s="55"/>
      <c r="AC13" s="307"/>
      <c r="AD13" s="56"/>
      <c r="AE13" s="56"/>
      <c r="AF13" s="55"/>
      <c r="AG13" s="73"/>
      <c r="AH13" s="57"/>
      <c r="AI13" s="51"/>
      <c r="AR13" s="307"/>
      <c r="AS13" s="24" t="s">
        <v>45</v>
      </c>
      <c r="AT13" s="24">
        <v>15</v>
      </c>
      <c r="AU13" s="87">
        <v>0.6</v>
      </c>
      <c r="AV13" s="86" t="s">
        <v>0</v>
      </c>
      <c r="AW13" s="54"/>
      <c r="AX13" s="55">
        <f>AU13*AW13</f>
        <v>0</v>
      </c>
    </row>
    <row r="14" spans="1:50" s="53" customFormat="1" ht="18.75" customHeight="1">
      <c r="A14" s="302"/>
      <c r="B14" s="273"/>
      <c r="C14" s="273"/>
      <c r="D14" s="157"/>
      <c r="E14" s="267"/>
      <c r="F14" s="157"/>
      <c r="G14" s="157"/>
      <c r="H14" s="304"/>
      <c r="I14" s="108"/>
      <c r="J14" s="108"/>
      <c r="K14" s="105"/>
      <c r="L14" s="106"/>
      <c r="M14" s="157"/>
      <c r="N14" s="157"/>
      <c r="O14" s="351"/>
      <c r="P14" s="266"/>
      <c r="Q14" s="266"/>
      <c r="R14" s="105"/>
      <c r="S14" s="106"/>
      <c r="T14" s="274"/>
      <c r="U14" s="159"/>
      <c r="V14" s="351"/>
      <c r="W14" s="266"/>
      <c r="X14" s="266"/>
      <c r="Y14" s="157"/>
      <c r="Z14" s="157"/>
      <c r="AA14" s="54"/>
      <c r="AB14" s="55"/>
      <c r="AC14" s="307"/>
      <c r="AD14" s="56"/>
      <c r="AE14" s="56"/>
      <c r="AF14" s="55"/>
      <c r="AG14" s="73"/>
      <c r="AH14" s="57"/>
      <c r="AI14" s="51"/>
      <c r="AR14" s="307"/>
      <c r="AS14" s="29" t="s">
        <v>71</v>
      </c>
      <c r="AT14" s="30">
        <v>1</v>
      </c>
      <c r="AU14" s="87">
        <v>4</v>
      </c>
      <c r="AV14" s="86" t="s">
        <v>27</v>
      </c>
      <c r="AW14" s="54"/>
      <c r="AX14" s="55"/>
    </row>
    <row r="15" spans="1:50" s="43" customFormat="1" ht="18.75" customHeight="1">
      <c r="A15" s="302"/>
      <c r="B15" s="273"/>
      <c r="C15" s="273"/>
      <c r="D15" s="157"/>
      <c r="E15" s="267"/>
      <c r="F15" s="157"/>
      <c r="G15" s="157"/>
      <c r="H15" s="304"/>
      <c r="I15" s="108"/>
      <c r="J15" s="108"/>
      <c r="K15" s="105"/>
      <c r="L15" s="106"/>
      <c r="M15" s="157"/>
      <c r="N15" s="157">
        <f>K15*M15</f>
        <v>0</v>
      </c>
      <c r="O15" s="351"/>
      <c r="P15" s="266"/>
      <c r="Q15" s="266"/>
      <c r="R15" s="105"/>
      <c r="S15" s="106"/>
      <c r="T15" s="274"/>
      <c r="U15" s="159">
        <f t="shared" si="2"/>
        <v>0</v>
      </c>
      <c r="V15" s="351"/>
      <c r="W15" s="266"/>
      <c r="X15" s="266"/>
      <c r="Y15" s="105"/>
      <c r="Z15" s="106"/>
      <c r="AA15" s="54"/>
      <c r="AB15" s="55">
        <f>Y12*AA15</f>
        <v>0</v>
      </c>
      <c r="AC15" s="307"/>
      <c r="AD15" s="56"/>
      <c r="AE15" s="56"/>
      <c r="AF15" s="55"/>
      <c r="AG15" s="73"/>
      <c r="AH15" s="57"/>
      <c r="AI15" s="51">
        <f t="shared" si="3"/>
        <v>0</v>
      </c>
      <c r="AR15" s="307"/>
      <c r="AS15" s="31"/>
      <c r="AT15" s="31"/>
      <c r="AU15" s="27"/>
      <c r="AV15" s="28"/>
      <c r="AW15" s="54"/>
      <c r="AX15" s="55"/>
    </row>
    <row r="16" spans="1:50" s="53" customFormat="1" ht="18.75" customHeight="1">
      <c r="A16" s="305" t="s">
        <v>47</v>
      </c>
      <c r="B16" s="305"/>
      <c r="C16" s="305"/>
      <c r="D16" s="305"/>
      <c r="E16" s="305"/>
      <c r="F16" s="173"/>
      <c r="G16" s="275"/>
      <c r="H16" s="305" t="s">
        <v>47</v>
      </c>
      <c r="I16" s="305"/>
      <c r="J16" s="305"/>
      <c r="K16" s="305"/>
      <c r="L16" s="305"/>
      <c r="M16" s="173"/>
      <c r="N16" s="173"/>
      <c r="O16" s="305" t="s">
        <v>47</v>
      </c>
      <c r="P16" s="305"/>
      <c r="Q16" s="305"/>
      <c r="R16" s="305"/>
      <c r="S16" s="305"/>
      <c r="T16" s="173"/>
      <c r="U16" s="173"/>
      <c r="V16" s="305" t="s">
        <v>47</v>
      </c>
      <c r="W16" s="305"/>
      <c r="X16" s="305"/>
      <c r="Y16" s="305"/>
      <c r="Z16" s="305"/>
      <c r="AA16" s="99"/>
      <c r="AB16" s="99"/>
      <c r="AC16" s="308" t="s">
        <v>47</v>
      </c>
      <c r="AD16" s="308"/>
      <c r="AE16" s="308"/>
      <c r="AF16" s="308"/>
      <c r="AG16" s="308"/>
      <c r="AH16" s="50"/>
      <c r="AI16" s="50"/>
      <c r="AR16" s="307"/>
      <c r="AS16" s="31"/>
      <c r="AT16" s="31"/>
      <c r="AU16" s="27"/>
      <c r="AV16" s="28"/>
      <c r="AW16" s="54"/>
      <c r="AX16" s="55"/>
    </row>
    <row r="17" spans="1:50" s="53" customFormat="1" ht="18.75" customHeight="1">
      <c r="A17" s="301" t="s">
        <v>48</v>
      </c>
      <c r="B17" s="272" t="s">
        <v>262</v>
      </c>
      <c r="C17" s="272">
        <v>47</v>
      </c>
      <c r="D17" s="157">
        <v>20</v>
      </c>
      <c r="E17" s="267" t="s">
        <v>68</v>
      </c>
      <c r="F17" s="157"/>
      <c r="G17" s="157">
        <f>D17*F17</f>
        <v>0</v>
      </c>
      <c r="H17" s="362" t="s">
        <v>123</v>
      </c>
      <c r="I17" s="266" t="s">
        <v>74</v>
      </c>
      <c r="J17" s="266">
        <v>5.5</v>
      </c>
      <c r="K17" s="157">
        <v>2</v>
      </c>
      <c r="L17" s="157" t="s">
        <v>27</v>
      </c>
      <c r="M17" s="157">
        <v>55</v>
      </c>
      <c r="N17" s="157">
        <f>K17*M17</f>
        <v>110</v>
      </c>
      <c r="O17" s="301" t="s">
        <v>51</v>
      </c>
      <c r="P17" s="276" t="s">
        <v>25</v>
      </c>
      <c r="Q17" s="272">
        <v>34</v>
      </c>
      <c r="R17" s="157">
        <f>ROUND($AF$1*Q17/1000,1)</f>
        <v>2</v>
      </c>
      <c r="S17" s="267" t="s">
        <v>0</v>
      </c>
      <c r="T17" s="157"/>
      <c r="U17" s="157">
        <f>R17*T17</f>
        <v>0</v>
      </c>
      <c r="V17" s="362" t="s">
        <v>254</v>
      </c>
      <c r="W17" s="277" t="s">
        <v>95</v>
      </c>
      <c r="X17" s="277">
        <v>20</v>
      </c>
      <c r="Y17" s="157">
        <f>ROUND($AF$1*X17/1000,1)</f>
        <v>1.2</v>
      </c>
      <c r="Z17" s="267" t="s">
        <v>0</v>
      </c>
      <c r="AA17" s="54">
        <v>97</v>
      </c>
      <c r="AB17" s="55">
        <f>Y17*AA17</f>
        <v>116.39999999999999</v>
      </c>
      <c r="AC17" s="306" t="s">
        <v>48</v>
      </c>
      <c r="AD17" s="63" t="s">
        <v>262</v>
      </c>
      <c r="AE17" s="63">
        <v>47</v>
      </c>
      <c r="AF17" s="55">
        <v>20</v>
      </c>
      <c r="AG17" s="73" t="s">
        <v>68</v>
      </c>
      <c r="AH17" s="57"/>
      <c r="AI17" s="51">
        <f t="shared" si="3"/>
        <v>0</v>
      </c>
      <c r="AR17" s="307"/>
      <c r="AS17" s="25"/>
      <c r="AT17" s="25"/>
      <c r="AU17" s="27"/>
      <c r="AV17" s="28"/>
      <c r="AW17" s="54"/>
      <c r="AX17" s="55">
        <f>AU17*AW17</f>
        <v>0</v>
      </c>
    </row>
    <row r="18" spans="1:48" s="53" customFormat="1" ht="18.75" customHeight="1">
      <c r="A18" s="302"/>
      <c r="B18" s="272" t="s">
        <v>55</v>
      </c>
      <c r="C18" s="272">
        <v>34</v>
      </c>
      <c r="D18" s="157">
        <f>ROUND($AF$1*C18/1000,1)</f>
        <v>2</v>
      </c>
      <c r="E18" s="267" t="s">
        <v>0</v>
      </c>
      <c r="F18" s="157"/>
      <c r="G18" s="157">
        <f>D18*F18</f>
        <v>0</v>
      </c>
      <c r="H18" s="363"/>
      <c r="I18" s="266" t="s">
        <v>125</v>
      </c>
      <c r="J18" s="266">
        <v>30</v>
      </c>
      <c r="K18" s="157">
        <f>ROUND($AF$1*J18/1000,1)</f>
        <v>1.8</v>
      </c>
      <c r="L18" s="157" t="s">
        <v>0</v>
      </c>
      <c r="M18" s="157">
        <v>39</v>
      </c>
      <c r="N18" s="157">
        <f>K18*M18</f>
        <v>70.2</v>
      </c>
      <c r="O18" s="302"/>
      <c r="P18" s="276" t="s">
        <v>52</v>
      </c>
      <c r="Q18" s="272">
        <v>34</v>
      </c>
      <c r="R18" s="157">
        <f>ROUND($AF$1*Q18/1000,1)</f>
        <v>2</v>
      </c>
      <c r="S18" s="267" t="s">
        <v>0</v>
      </c>
      <c r="T18" s="157"/>
      <c r="U18" s="157">
        <f>R18*T18</f>
        <v>0</v>
      </c>
      <c r="V18" s="363"/>
      <c r="W18" s="277" t="s">
        <v>252</v>
      </c>
      <c r="X18" s="277">
        <v>10</v>
      </c>
      <c r="Y18" s="157">
        <v>0.2</v>
      </c>
      <c r="Z18" s="267" t="s">
        <v>0</v>
      </c>
      <c r="AA18" s="54">
        <v>50</v>
      </c>
      <c r="AB18" s="55">
        <f>Y18*AA18</f>
        <v>10</v>
      </c>
      <c r="AC18" s="307"/>
      <c r="AD18" s="63" t="s">
        <v>55</v>
      </c>
      <c r="AE18" s="63">
        <v>34</v>
      </c>
      <c r="AF18" s="55">
        <f>ROUND($AF$1*AE18/1000,1)</f>
        <v>2</v>
      </c>
      <c r="AG18" s="73" t="s">
        <v>0</v>
      </c>
      <c r="AH18" s="57"/>
      <c r="AI18" s="51">
        <f t="shared" si="3"/>
        <v>0</v>
      </c>
      <c r="AR18" s="359"/>
      <c r="AS18" s="25"/>
      <c r="AT18" s="25"/>
      <c r="AU18" s="27"/>
      <c r="AV18" s="28"/>
    </row>
    <row r="19" spans="1:50" s="53" customFormat="1" ht="18.75" customHeight="1">
      <c r="A19" s="302"/>
      <c r="B19" s="272" t="s">
        <v>52</v>
      </c>
      <c r="C19" s="272">
        <v>50</v>
      </c>
      <c r="D19" s="157">
        <f>ROUND($AF$1*C19/1000,1)</f>
        <v>3</v>
      </c>
      <c r="E19" s="267" t="s">
        <v>0</v>
      </c>
      <c r="F19" s="157"/>
      <c r="G19" s="157">
        <f>D19*F19</f>
        <v>0</v>
      </c>
      <c r="H19" s="363"/>
      <c r="I19" s="266" t="s">
        <v>31</v>
      </c>
      <c r="J19" s="266">
        <v>20</v>
      </c>
      <c r="K19" s="157">
        <f>ROUND($AF$1*J19/1000,1)</f>
        <v>1.2</v>
      </c>
      <c r="L19" s="157" t="s">
        <v>0</v>
      </c>
      <c r="M19" s="157">
        <v>39</v>
      </c>
      <c r="N19" s="157">
        <f>K19*M19</f>
        <v>46.8</v>
      </c>
      <c r="O19" s="302"/>
      <c r="P19" s="271" t="s">
        <v>260</v>
      </c>
      <c r="Q19" s="276">
        <v>34</v>
      </c>
      <c r="R19" s="157">
        <f>ROUND($AF$1*Q19/1000,1)</f>
        <v>2</v>
      </c>
      <c r="S19" s="267" t="s">
        <v>0</v>
      </c>
      <c r="T19" s="157"/>
      <c r="U19" s="157">
        <f>R19*T19</f>
        <v>0</v>
      </c>
      <c r="V19" s="363"/>
      <c r="W19" s="266" t="s">
        <v>96</v>
      </c>
      <c r="X19" s="266">
        <v>40</v>
      </c>
      <c r="Y19" s="157">
        <v>1</v>
      </c>
      <c r="Z19" s="267" t="s">
        <v>28</v>
      </c>
      <c r="AA19" s="54">
        <v>40</v>
      </c>
      <c r="AB19" s="55">
        <f>Y19*AA19</f>
        <v>40</v>
      </c>
      <c r="AC19" s="307"/>
      <c r="AD19" s="63" t="s">
        <v>52</v>
      </c>
      <c r="AE19" s="63">
        <v>50</v>
      </c>
      <c r="AF19" s="55">
        <f>ROUND($AF$1*AE19/1000,1)</f>
        <v>3</v>
      </c>
      <c r="AG19" s="73" t="s">
        <v>0</v>
      </c>
      <c r="AH19" s="57"/>
      <c r="AI19" s="51">
        <f t="shared" si="3"/>
        <v>0</v>
      </c>
      <c r="AR19" s="360" t="s">
        <v>49</v>
      </c>
      <c r="AS19" s="30" t="s">
        <v>50</v>
      </c>
      <c r="AT19" s="30">
        <v>3.5</v>
      </c>
      <c r="AU19" s="87" t="s">
        <v>29</v>
      </c>
      <c r="AV19" s="86" t="s">
        <v>0</v>
      </c>
      <c r="AW19" s="54"/>
      <c r="AX19" s="55" t="e">
        <f>AU19*AW19</f>
        <v>#VALUE!</v>
      </c>
    </row>
    <row r="20" spans="1:50" s="53" customFormat="1" ht="18.75" customHeight="1">
      <c r="A20" s="302"/>
      <c r="B20" s="266"/>
      <c r="C20" s="266"/>
      <c r="D20" s="105"/>
      <c r="E20" s="106"/>
      <c r="F20" s="157"/>
      <c r="G20" s="157">
        <f>D20*F20</f>
        <v>0</v>
      </c>
      <c r="H20" s="363"/>
      <c r="I20" s="266" t="s">
        <v>46</v>
      </c>
      <c r="J20" s="266">
        <v>5</v>
      </c>
      <c r="K20" s="157">
        <f>ROUND($AF$1*J20/1000,1)</f>
        <v>0.3</v>
      </c>
      <c r="L20" s="157" t="s">
        <v>0</v>
      </c>
      <c r="M20" s="157">
        <v>67</v>
      </c>
      <c r="N20" s="157">
        <f>K20*M20</f>
        <v>20.099999999999998</v>
      </c>
      <c r="O20" s="302"/>
      <c r="P20" s="266"/>
      <c r="Q20" s="266"/>
      <c r="R20" s="105"/>
      <c r="S20" s="106"/>
      <c r="T20" s="157"/>
      <c r="U20" s="157">
        <f>R20*T20</f>
        <v>0</v>
      </c>
      <c r="V20" s="363"/>
      <c r="W20" s="268" t="s">
        <v>259</v>
      </c>
      <c r="X20" s="105">
        <v>133</v>
      </c>
      <c r="Y20" s="105">
        <v>6</v>
      </c>
      <c r="Z20" s="105" t="s">
        <v>59</v>
      </c>
      <c r="AA20" s="54">
        <v>170</v>
      </c>
      <c r="AB20" s="55">
        <f>Y20*AA20</f>
        <v>1020</v>
      </c>
      <c r="AC20" s="307"/>
      <c r="AD20" s="24"/>
      <c r="AE20" s="24"/>
      <c r="AF20" s="89"/>
      <c r="AG20" s="156"/>
      <c r="AH20" s="57"/>
      <c r="AI20" s="51">
        <f t="shared" si="3"/>
        <v>0</v>
      </c>
      <c r="AR20" s="361"/>
      <c r="AS20" s="30" t="s">
        <v>53</v>
      </c>
      <c r="AT20" s="30">
        <v>3.5</v>
      </c>
      <c r="AU20" s="87" t="s">
        <v>29</v>
      </c>
      <c r="AV20" s="86" t="s">
        <v>0</v>
      </c>
      <c r="AW20" s="54"/>
      <c r="AX20" s="55" t="e">
        <f>AU20*AW20</f>
        <v>#VALUE!</v>
      </c>
    </row>
    <row r="21" spans="1:50" s="53" customFormat="1" ht="18.75" customHeight="1">
      <c r="A21" s="302"/>
      <c r="B21" s="268" t="s">
        <v>259</v>
      </c>
      <c r="C21" s="105">
        <v>133</v>
      </c>
      <c r="D21" s="105">
        <v>8</v>
      </c>
      <c r="E21" s="105" t="s">
        <v>59</v>
      </c>
      <c r="F21" s="157">
        <v>170</v>
      </c>
      <c r="G21" s="157"/>
      <c r="H21" s="363"/>
      <c r="I21" s="266" t="s">
        <v>122</v>
      </c>
      <c r="J21" s="266">
        <v>10</v>
      </c>
      <c r="K21" s="157">
        <v>2</v>
      </c>
      <c r="L21" s="157" t="s">
        <v>27</v>
      </c>
      <c r="M21" s="157">
        <v>55</v>
      </c>
      <c r="N21" s="157"/>
      <c r="O21" s="302"/>
      <c r="P21" s="268" t="s">
        <v>259</v>
      </c>
      <c r="Q21" s="105">
        <v>133</v>
      </c>
      <c r="R21" s="105">
        <v>8</v>
      </c>
      <c r="S21" s="105" t="s">
        <v>59</v>
      </c>
      <c r="T21" s="157">
        <v>170</v>
      </c>
      <c r="U21" s="157"/>
      <c r="V21" s="363"/>
      <c r="W21" s="266" t="s">
        <v>98</v>
      </c>
      <c r="X21" s="266"/>
      <c r="Y21" s="157"/>
      <c r="Z21" s="267"/>
      <c r="AA21" s="54"/>
      <c r="AB21" s="55"/>
      <c r="AC21" s="307"/>
      <c r="AD21" s="258" t="s">
        <v>259</v>
      </c>
      <c r="AE21" s="89">
        <v>133</v>
      </c>
      <c r="AF21" s="89">
        <v>8</v>
      </c>
      <c r="AG21" s="89" t="s">
        <v>59</v>
      </c>
      <c r="AH21" s="57"/>
      <c r="AI21" s="51"/>
      <c r="AR21" s="361"/>
      <c r="AS21" s="30" t="s">
        <v>56</v>
      </c>
      <c r="AT21" s="30">
        <v>7</v>
      </c>
      <c r="AU21" s="87">
        <v>0.2</v>
      </c>
      <c r="AV21" s="86" t="s">
        <v>0</v>
      </c>
      <c r="AW21" s="54">
        <v>48</v>
      </c>
      <c r="AX21" s="55">
        <f>AU21*AW21</f>
        <v>9.600000000000001</v>
      </c>
    </row>
    <row r="22" spans="1:50" s="53" customFormat="1" ht="18.75" customHeight="1">
      <c r="A22" s="302"/>
      <c r="B22" s="266"/>
      <c r="C22" s="266"/>
      <c r="D22" s="105"/>
      <c r="E22" s="106"/>
      <c r="F22" s="157"/>
      <c r="G22" s="157"/>
      <c r="H22" s="363"/>
      <c r="I22" s="278" t="s">
        <v>239</v>
      </c>
      <c r="J22" s="157">
        <v>33</v>
      </c>
      <c r="K22" s="157">
        <v>1</v>
      </c>
      <c r="L22" s="157" t="s">
        <v>59</v>
      </c>
      <c r="M22" s="157">
        <v>89</v>
      </c>
      <c r="N22" s="157"/>
      <c r="O22" s="302"/>
      <c r="P22" s="266"/>
      <c r="Q22" s="266"/>
      <c r="R22" s="105"/>
      <c r="S22" s="106"/>
      <c r="T22" s="157"/>
      <c r="U22" s="157"/>
      <c r="V22" s="363"/>
      <c r="W22" s="328" t="s">
        <v>255</v>
      </c>
      <c r="X22" s="329"/>
      <c r="Y22" s="329"/>
      <c r="Z22" s="330"/>
      <c r="AA22" s="54"/>
      <c r="AB22" s="55"/>
      <c r="AC22" s="307"/>
      <c r="AD22" s="24"/>
      <c r="AE22" s="24"/>
      <c r="AF22" s="89"/>
      <c r="AG22" s="156"/>
      <c r="AH22" s="57"/>
      <c r="AI22" s="51"/>
      <c r="AR22" s="361"/>
      <c r="AS22" s="30" t="s">
        <v>57</v>
      </c>
      <c r="AT22" s="30">
        <v>3.5</v>
      </c>
      <c r="AU22" s="87" t="s">
        <v>29</v>
      </c>
      <c r="AV22" s="86" t="s">
        <v>0</v>
      </c>
      <c r="AW22" s="54"/>
      <c r="AX22" s="55" t="e">
        <f>AU22*AW22</f>
        <v>#VALUE!</v>
      </c>
    </row>
    <row r="23" spans="1:50" s="53" customFormat="1" ht="18.75" customHeight="1">
      <c r="A23" s="302"/>
      <c r="B23" s="266"/>
      <c r="C23" s="266"/>
      <c r="D23" s="105"/>
      <c r="E23" s="106"/>
      <c r="F23" s="157"/>
      <c r="G23" s="157"/>
      <c r="H23" s="363"/>
      <c r="I23" s="278"/>
      <c r="J23" s="157"/>
      <c r="K23" s="157"/>
      <c r="L23" s="157"/>
      <c r="M23" s="157"/>
      <c r="N23" s="157"/>
      <c r="O23" s="302"/>
      <c r="P23" s="266"/>
      <c r="Q23" s="266"/>
      <c r="R23" s="105"/>
      <c r="S23" s="106"/>
      <c r="T23" s="157"/>
      <c r="U23" s="157"/>
      <c r="V23" s="363"/>
      <c r="W23" s="266"/>
      <c r="X23" s="266"/>
      <c r="Y23" s="105"/>
      <c r="Z23" s="106"/>
      <c r="AA23" s="54"/>
      <c r="AB23" s="55"/>
      <c r="AC23" s="307"/>
      <c r="AD23" s="24"/>
      <c r="AE23" s="24"/>
      <c r="AF23" s="89"/>
      <c r="AG23" s="156"/>
      <c r="AH23" s="57"/>
      <c r="AI23" s="51"/>
      <c r="AR23" s="361"/>
      <c r="AS23" s="30" t="s">
        <v>60</v>
      </c>
      <c r="AT23" s="30">
        <v>3.5</v>
      </c>
      <c r="AU23" s="87" t="s">
        <v>29</v>
      </c>
      <c r="AV23" s="86" t="s">
        <v>0</v>
      </c>
      <c r="AW23" s="54"/>
      <c r="AX23" s="55"/>
    </row>
    <row r="24" spans="1:50" s="53" customFormat="1" ht="18.75" customHeight="1" thickBot="1">
      <c r="A24" s="370"/>
      <c r="B24" s="279"/>
      <c r="C24" s="279"/>
      <c r="D24" s="280"/>
      <c r="E24" s="281"/>
      <c r="F24" s="282"/>
      <c r="G24" s="282">
        <f>D24*F24</f>
        <v>0</v>
      </c>
      <c r="H24" s="364"/>
      <c r="I24" s="279"/>
      <c r="J24" s="279"/>
      <c r="K24" s="283"/>
      <c r="L24" s="282"/>
      <c r="M24" s="282"/>
      <c r="N24" s="282" t="e">
        <f>#REF!*M24</f>
        <v>#REF!</v>
      </c>
      <c r="O24" s="370"/>
      <c r="P24" s="279"/>
      <c r="Q24" s="279"/>
      <c r="R24" s="280"/>
      <c r="S24" s="281"/>
      <c r="T24" s="282"/>
      <c r="U24" s="282">
        <f>R24*T24</f>
        <v>0</v>
      </c>
      <c r="V24" s="364"/>
      <c r="W24" s="266" t="s">
        <v>258</v>
      </c>
      <c r="X24" s="266">
        <v>84</v>
      </c>
      <c r="Y24" s="157">
        <v>60</v>
      </c>
      <c r="Z24" s="157" t="s">
        <v>68</v>
      </c>
      <c r="AA24" s="233"/>
      <c r="AB24" s="234">
        <f>Y24*AA24</f>
        <v>0</v>
      </c>
      <c r="AC24" s="366"/>
      <c r="AD24" s="232"/>
      <c r="AE24" s="232"/>
      <c r="AF24" s="265"/>
      <c r="AG24" s="297"/>
      <c r="AH24" s="57"/>
      <c r="AI24" s="51">
        <f t="shared" si="3"/>
        <v>0</v>
      </c>
      <c r="AR24" s="361"/>
      <c r="AS24" s="24" t="s">
        <v>62</v>
      </c>
      <c r="AT24" s="24">
        <v>40</v>
      </c>
      <c r="AU24" s="87">
        <v>1</v>
      </c>
      <c r="AV24" s="86" t="s">
        <v>28</v>
      </c>
      <c r="AW24" s="54">
        <v>40</v>
      </c>
      <c r="AX24" s="55"/>
    </row>
    <row r="25" spans="1:44" s="43" customFormat="1" ht="18.75" customHeight="1">
      <c r="A25" s="316" t="s">
        <v>180</v>
      </c>
      <c r="B25" s="284" t="s">
        <v>181</v>
      </c>
      <c r="C25" s="334">
        <v>2</v>
      </c>
      <c r="D25" s="334"/>
      <c r="E25" s="335"/>
      <c r="F25" s="339" t="e">
        <f>SUM(#REF!)</f>
        <v>#REF!</v>
      </c>
      <c r="G25" s="339"/>
      <c r="H25" s="340" t="s">
        <v>180</v>
      </c>
      <c r="I25" s="284" t="s">
        <v>181</v>
      </c>
      <c r="J25" s="334">
        <v>2</v>
      </c>
      <c r="K25" s="334"/>
      <c r="L25" s="335"/>
      <c r="M25" s="339" t="e">
        <f>SUM(#REF!)</f>
        <v>#REF!</v>
      </c>
      <c r="N25" s="365"/>
      <c r="O25" s="343" t="s">
        <v>180</v>
      </c>
      <c r="P25" s="284" t="s">
        <v>181</v>
      </c>
      <c r="Q25" s="334">
        <v>2</v>
      </c>
      <c r="R25" s="334"/>
      <c r="S25" s="335"/>
      <c r="T25" s="367" t="e">
        <f>SUM(#REF!)</f>
        <v>#REF!</v>
      </c>
      <c r="U25" s="339"/>
      <c r="V25" s="340" t="s">
        <v>180</v>
      </c>
      <c r="W25" s="284" t="s">
        <v>181</v>
      </c>
      <c r="X25" s="334">
        <v>2</v>
      </c>
      <c r="Y25" s="334"/>
      <c r="Z25" s="335"/>
      <c r="AA25" s="321" t="e">
        <f>SUM(#REF!)</f>
        <v>#REF!</v>
      </c>
      <c r="AB25" s="322"/>
      <c r="AC25" s="323" t="s">
        <v>180</v>
      </c>
      <c r="AD25" s="111" t="s">
        <v>181</v>
      </c>
      <c r="AE25" s="319">
        <v>2</v>
      </c>
      <c r="AF25" s="319"/>
      <c r="AG25" s="320"/>
      <c r="AH25" s="332" t="e">
        <f>SUM(#REF!)</f>
        <v>#REF!</v>
      </c>
      <c r="AI25" s="333"/>
      <c r="AJ25" s="139">
        <f>(C25+J25+Q25+X25+AE25)/5</f>
        <v>2</v>
      </c>
      <c r="AR25" s="361"/>
    </row>
    <row r="26" spans="1:44" s="43" customFormat="1" ht="18.75" customHeight="1">
      <c r="A26" s="317"/>
      <c r="B26" s="285" t="s">
        <v>182</v>
      </c>
      <c r="C26" s="314">
        <v>0.3</v>
      </c>
      <c r="D26" s="314"/>
      <c r="E26" s="315"/>
      <c r="F26" s="286"/>
      <c r="G26" s="287"/>
      <c r="H26" s="341"/>
      <c r="I26" s="285" t="s">
        <v>182</v>
      </c>
      <c r="J26" s="314">
        <v>0.8</v>
      </c>
      <c r="K26" s="314"/>
      <c r="L26" s="315"/>
      <c r="M26" s="288"/>
      <c r="N26" s="287"/>
      <c r="O26" s="344"/>
      <c r="P26" s="285" t="s">
        <v>182</v>
      </c>
      <c r="Q26" s="314">
        <v>0.6</v>
      </c>
      <c r="R26" s="314"/>
      <c r="S26" s="315"/>
      <c r="T26" s="288"/>
      <c r="U26" s="289"/>
      <c r="V26" s="341"/>
      <c r="W26" s="285" t="s">
        <v>182</v>
      </c>
      <c r="X26" s="314">
        <v>0.5</v>
      </c>
      <c r="Y26" s="314"/>
      <c r="Z26" s="315"/>
      <c r="AA26" s="118"/>
      <c r="AB26" s="115"/>
      <c r="AC26" s="324"/>
      <c r="AD26" s="113" t="s">
        <v>182</v>
      </c>
      <c r="AE26" s="312">
        <v>0.5</v>
      </c>
      <c r="AF26" s="312"/>
      <c r="AG26" s="313"/>
      <c r="AH26" s="119"/>
      <c r="AI26" s="120"/>
      <c r="AJ26" s="139">
        <f aca="true" t="shared" si="4" ref="AJ26:AJ31">(C26+J26+Q26+X26+AE26)/5</f>
        <v>0.54</v>
      </c>
      <c r="AR26" s="361"/>
    </row>
    <row r="27" spans="1:44" s="43" customFormat="1" ht="18.75" customHeight="1">
      <c r="A27" s="317"/>
      <c r="B27" s="285" t="s">
        <v>189</v>
      </c>
      <c r="C27" s="314">
        <v>0.3</v>
      </c>
      <c r="D27" s="314"/>
      <c r="E27" s="315"/>
      <c r="F27" s="286"/>
      <c r="G27" s="287"/>
      <c r="H27" s="341"/>
      <c r="I27" s="285" t="s">
        <v>189</v>
      </c>
      <c r="J27" s="314">
        <v>0.2</v>
      </c>
      <c r="K27" s="314"/>
      <c r="L27" s="315"/>
      <c r="M27" s="288"/>
      <c r="N27" s="287"/>
      <c r="O27" s="344"/>
      <c r="P27" s="285" t="s">
        <v>189</v>
      </c>
      <c r="Q27" s="314">
        <v>0.5</v>
      </c>
      <c r="R27" s="314"/>
      <c r="S27" s="315"/>
      <c r="T27" s="288"/>
      <c r="U27" s="289"/>
      <c r="V27" s="341"/>
      <c r="W27" s="285" t="s">
        <v>189</v>
      </c>
      <c r="X27" s="314">
        <v>0.5</v>
      </c>
      <c r="Y27" s="314"/>
      <c r="Z27" s="315"/>
      <c r="AA27" s="118"/>
      <c r="AB27" s="115"/>
      <c r="AC27" s="324"/>
      <c r="AD27" s="113" t="s">
        <v>189</v>
      </c>
      <c r="AE27" s="312">
        <v>0.3</v>
      </c>
      <c r="AF27" s="312"/>
      <c r="AG27" s="313"/>
      <c r="AH27" s="119"/>
      <c r="AI27" s="120"/>
      <c r="AJ27" s="139">
        <f t="shared" si="4"/>
        <v>0.36</v>
      </c>
      <c r="AR27" s="85"/>
    </row>
    <row r="28" spans="1:44" s="43" customFormat="1" ht="18.75" customHeight="1">
      <c r="A28" s="317"/>
      <c r="B28" s="290" t="s">
        <v>183</v>
      </c>
      <c r="C28" s="314">
        <v>0.5</v>
      </c>
      <c r="D28" s="314"/>
      <c r="E28" s="315"/>
      <c r="F28" s="286"/>
      <c r="G28" s="287"/>
      <c r="H28" s="341"/>
      <c r="I28" s="290" t="s">
        <v>183</v>
      </c>
      <c r="J28" s="314">
        <v>0.5</v>
      </c>
      <c r="K28" s="314"/>
      <c r="L28" s="315"/>
      <c r="M28" s="288"/>
      <c r="N28" s="287"/>
      <c r="O28" s="344"/>
      <c r="P28" s="290" t="s">
        <v>183</v>
      </c>
      <c r="Q28" s="314">
        <v>0.5</v>
      </c>
      <c r="R28" s="314"/>
      <c r="S28" s="315"/>
      <c r="T28" s="288"/>
      <c r="U28" s="289"/>
      <c r="V28" s="341"/>
      <c r="W28" s="290" t="s">
        <v>184</v>
      </c>
      <c r="X28" s="314">
        <v>0.5</v>
      </c>
      <c r="Y28" s="314"/>
      <c r="Z28" s="315"/>
      <c r="AA28" s="118"/>
      <c r="AB28" s="115"/>
      <c r="AC28" s="324"/>
      <c r="AD28" s="298" t="s">
        <v>183</v>
      </c>
      <c r="AE28" s="312">
        <v>0.5</v>
      </c>
      <c r="AF28" s="312"/>
      <c r="AG28" s="313"/>
      <c r="AH28" s="119"/>
      <c r="AI28" s="120"/>
      <c r="AJ28" s="139">
        <f t="shared" si="4"/>
        <v>0.5</v>
      </c>
      <c r="AR28" s="85"/>
    </row>
    <row r="29" spans="1:44" s="43" customFormat="1" ht="18.75" customHeight="1">
      <c r="A29" s="317"/>
      <c r="B29" s="285" t="s">
        <v>190</v>
      </c>
      <c r="C29" s="314">
        <v>1</v>
      </c>
      <c r="D29" s="314"/>
      <c r="E29" s="315"/>
      <c r="F29" s="286"/>
      <c r="G29" s="287"/>
      <c r="H29" s="341"/>
      <c r="I29" s="285" t="s">
        <v>190</v>
      </c>
      <c r="J29" s="314">
        <v>0</v>
      </c>
      <c r="K29" s="314"/>
      <c r="L29" s="315"/>
      <c r="M29" s="288"/>
      <c r="N29" s="287"/>
      <c r="O29" s="344"/>
      <c r="P29" s="285" t="s">
        <v>190</v>
      </c>
      <c r="Q29" s="314">
        <v>1</v>
      </c>
      <c r="R29" s="314"/>
      <c r="S29" s="315"/>
      <c r="T29" s="288"/>
      <c r="U29" s="289"/>
      <c r="V29" s="341"/>
      <c r="W29" s="285" t="s">
        <v>190</v>
      </c>
      <c r="X29" s="314">
        <v>1</v>
      </c>
      <c r="Y29" s="314"/>
      <c r="Z29" s="315"/>
      <c r="AA29" s="118"/>
      <c r="AB29" s="115"/>
      <c r="AC29" s="324"/>
      <c r="AD29" s="113" t="s">
        <v>190</v>
      </c>
      <c r="AE29" s="312">
        <v>1</v>
      </c>
      <c r="AF29" s="312"/>
      <c r="AG29" s="313"/>
      <c r="AH29" s="119"/>
      <c r="AI29" s="120"/>
      <c r="AJ29" s="139">
        <f t="shared" si="4"/>
        <v>0.8</v>
      </c>
      <c r="AR29" s="85"/>
    </row>
    <row r="30" spans="1:44" s="43" customFormat="1" ht="18.75" customHeight="1">
      <c r="A30" s="317"/>
      <c r="B30" s="285" t="s">
        <v>191</v>
      </c>
      <c r="C30" s="314">
        <v>0.6</v>
      </c>
      <c r="D30" s="314"/>
      <c r="E30" s="315"/>
      <c r="F30" s="286"/>
      <c r="G30" s="287"/>
      <c r="H30" s="341"/>
      <c r="I30" s="285" t="s">
        <v>191</v>
      </c>
      <c r="J30" s="314">
        <v>0.5</v>
      </c>
      <c r="K30" s="314"/>
      <c r="L30" s="315"/>
      <c r="M30" s="291"/>
      <c r="N30" s="287"/>
      <c r="O30" s="344"/>
      <c r="P30" s="285" t="s">
        <v>191</v>
      </c>
      <c r="Q30" s="314">
        <v>0.6</v>
      </c>
      <c r="R30" s="314"/>
      <c r="S30" s="315"/>
      <c r="T30" s="288"/>
      <c r="U30" s="289"/>
      <c r="V30" s="341"/>
      <c r="W30" s="285" t="s">
        <v>191</v>
      </c>
      <c r="X30" s="314">
        <v>0.4</v>
      </c>
      <c r="Y30" s="314"/>
      <c r="Z30" s="315"/>
      <c r="AA30" s="118"/>
      <c r="AB30" s="115"/>
      <c r="AC30" s="324"/>
      <c r="AD30" s="113" t="s">
        <v>191</v>
      </c>
      <c r="AE30" s="312">
        <v>0.6</v>
      </c>
      <c r="AF30" s="312"/>
      <c r="AG30" s="313"/>
      <c r="AH30" s="119"/>
      <c r="AI30" s="120"/>
      <c r="AJ30" s="139">
        <f t="shared" si="4"/>
        <v>0.54</v>
      </c>
      <c r="AR30" s="85"/>
    </row>
    <row r="31" spans="1:44" s="43" customFormat="1" ht="18.75" customHeight="1" thickBot="1">
      <c r="A31" s="318"/>
      <c r="B31" s="292" t="s">
        <v>192</v>
      </c>
      <c r="C31" s="309">
        <f>C25*70+C26*75+C27*25+C28*45+C30*120+C29*60</f>
        <v>324.5</v>
      </c>
      <c r="D31" s="309"/>
      <c r="E31" s="310"/>
      <c r="F31" s="293"/>
      <c r="G31" s="294"/>
      <c r="H31" s="342"/>
      <c r="I31" s="292" t="s">
        <v>192</v>
      </c>
      <c r="J31" s="309">
        <f>J25*70+J26*75+J27*25+J28*45+J30*120+J29*60</f>
        <v>287.5</v>
      </c>
      <c r="K31" s="309"/>
      <c r="L31" s="310"/>
      <c r="M31" s="295"/>
      <c r="N31" s="294"/>
      <c r="O31" s="345"/>
      <c r="P31" s="292" t="s">
        <v>192</v>
      </c>
      <c r="Q31" s="309">
        <f>Q25*70+Q26*75+Q27*25+Q28*45+Q30*120+Q29*60</f>
        <v>352</v>
      </c>
      <c r="R31" s="309"/>
      <c r="S31" s="310"/>
      <c r="T31" s="295"/>
      <c r="U31" s="296"/>
      <c r="V31" s="342"/>
      <c r="W31" s="292" t="s">
        <v>192</v>
      </c>
      <c r="X31" s="309">
        <f>X25*70+X26*75+X27*25+X28*45+X30*120+X29*60</f>
        <v>320.5</v>
      </c>
      <c r="Y31" s="309"/>
      <c r="Z31" s="310"/>
      <c r="AA31" s="129"/>
      <c r="AB31" s="126"/>
      <c r="AC31" s="325"/>
      <c r="AD31" s="299" t="s">
        <v>192</v>
      </c>
      <c r="AE31" s="326">
        <f>AE25*70+AE26*75+AE27*25+AE28*45+AE30*120+AE29*60</f>
        <v>339.5</v>
      </c>
      <c r="AF31" s="326"/>
      <c r="AG31" s="327"/>
      <c r="AH31" s="130"/>
      <c r="AI31" s="131"/>
      <c r="AJ31" s="139">
        <f t="shared" si="4"/>
        <v>324.8</v>
      </c>
      <c r="AR31" s="85"/>
    </row>
    <row r="32" spans="1:50" s="53" customFormat="1" ht="18.75" customHeight="1">
      <c r="A32" s="92"/>
      <c r="B32" s="93"/>
      <c r="C32" s="93"/>
      <c r="D32" s="132"/>
      <c r="E32" s="132"/>
      <c r="F32" s="94"/>
      <c r="G32" s="93"/>
      <c r="H32" s="95"/>
      <c r="I32" s="93"/>
      <c r="J32" s="93"/>
      <c r="K32" s="132"/>
      <c r="L32" s="132"/>
      <c r="M32" s="94"/>
      <c r="N32" s="93"/>
      <c r="O32" s="96"/>
      <c r="P32" s="92"/>
      <c r="Q32" s="92"/>
      <c r="R32" s="100"/>
      <c r="S32" s="100"/>
      <c r="T32" s="94"/>
      <c r="U32" s="93"/>
      <c r="V32" s="95"/>
      <c r="W32" s="92"/>
      <c r="X32" s="92"/>
      <c r="Y32" s="100"/>
      <c r="Z32" s="100"/>
      <c r="AA32" s="94"/>
      <c r="AB32" s="93"/>
      <c r="AC32" s="92"/>
      <c r="AD32" s="93"/>
      <c r="AE32" s="93"/>
      <c r="AF32" s="132"/>
      <c r="AG32" s="132"/>
      <c r="AH32" s="94"/>
      <c r="AI32" s="93"/>
      <c r="AR32" s="85"/>
      <c r="AS32" s="24"/>
      <c r="AT32" s="24"/>
      <c r="AU32" s="87"/>
      <c r="AV32" s="86"/>
      <c r="AW32" s="54"/>
      <c r="AX32" s="55"/>
    </row>
    <row r="33" spans="1:61" s="53" customFormat="1" ht="19.5" customHeight="1">
      <c r="A33" s="311" t="s">
        <v>63</v>
      </c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133"/>
      <c r="AJ33" s="76"/>
      <c r="AK33" s="76"/>
      <c r="AL33" s="77"/>
      <c r="AM33" s="77"/>
      <c r="AN33" s="77"/>
      <c r="AO33" s="77"/>
      <c r="AP33" s="77"/>
      <c r="AQ33" s="77"/>
      <c r="AR33" s="85"/>
      <c r="AS33" s="24"/>
      <c r="AT33" s="24"/>
      <c r="AU33" s="103"/>
      <c r="AV33" s="107"/>
      <c r="AW33" s="54"/>
      <c r="AX33" s="55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</row>
    <row r="34" spans="1:61" s="53" customFormat="1" ht="22.5" customHeight="1">
      <c r="A34" s="300" t="s">
        <v>87</v>
      </c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00"/>
      <c r="AD34" s="300"/>
      <c r="AE34" s="300"/>
      <c r="AF34" s="300"/>
      <c r="AG34" s="300"/>
      <c r="AH34" s="300"/>
      <c r="AI34" s="134"/>
      <c r="AJ34" s="78"/>
      <c r="AK34" s="78"/>
      <c r="AL34" s="77"/>
      <c r="AM34" s="77"/>
      <c r="AN34" s="77"/>
      <c r="AO34" s="77"/>
      <c r="AP34" s="77"/>
      <c r="AQ34" s="77"/>
      <c r="AR34" s="85"/>
      <c r="AS34" s="24"/>
      <c r="AT34" s="24"/>
      <c r="AU34" s="103"/>
      <c r="AV34" s="107"/>
      <c r="AW34" s="54"/>
      <c r="AX34" s="55">
        <f>AU34*AW34</f>
        <v>0</v>
      </c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</row>
  </sheetData>
  <sheetProtection selectLockedCells="1" selectUnlockedCells="1"/>
  <mergeCells count="87">
    <mergeCell ref="A1:L1"/>
    <mergeCell ref="P1:AD1"/>
    <mergeCell ref="V16:Z16"/>
    <mergeCell ref="O17:O24"/>
    <mergeCell ref="A17:A24"/>
    <mergeCell ref="B4:E4"/>
    <mergeCell ref="I4:L4"/>
    <mergeCell ref="P4:S4"/>
    <mergeCell ref="C25:E25"/>
    <mergeCell ref="AC17:AC24"/>
    <mergeCell ref="C27:E27"/>
    <mergeCell ref="J27:L27"/>
    <mergeCell ref="C29:E29"/>
    <mergeCell ref="V5:Z5"/>
    <mergeCell ref="V17:V24"/>
    <mergeCell ref="T25:U25"/>
    <mergeCell ref="V25:V31"/>
    <mergeCell ref="X25:Z25"/>
    <mergeCell ref="C28:E28"/>
    <mergeCell ref="X29:Z29"/>
    <mergeCell ref="AD2:AG2"/>
    <mergeCell ref="AD4:AG4"/>
    <mergeCell ref="V6:V15"/>
    <mergeCell ref="AR8:AR18"/>
    <mergeCell ref="AR19:AR26"/>
    <mergeCell ref="H17:H24"/>
    <mergeCell ref="O16:S16"/>
    <mergeCell ref="M25:N25"/>
    <mergeCell ref="W4:Z4"/>
    <mergeCell ref="AC5:AG5"/>
    <mergeCell ref="O6:O15"/>
    <mergeCell ref="A5:E5"/>
    <mergeCell ref="H5:L5"/>
    <mergeCell ref="O5:S5"/>
    <mergeCell ref="A2:A4"/>
    <mergeCell ref="B2:E2"/>
    <mergeCell ref="H2:H4"/>
    <mergeCell ref="P2:S2"/>
    <mergeCell ref="V2:V4"/>
    <mergeCell ref="W2:Z2"/>
    <mergeCell ref="AC2:AC4"/>
    <mergeCell ref="F25:G25"/>
    <mergeCell ref="H25:H31"/>
    <mergeCell ref="J25:L25"/>
    <mergeCell ref="J29:L29"/>
    <mergeCell ref="Q28:S28"/>
    <mergeCell ref="O25:O31"/>
    <mergeCell ref="W22:Z22"/>
    <mergeCell ref="O2:O4"/>
    <mergeCell ref="AH25:AI25"/>
    <mergeCell ref="C26:E26"/>
    <mergeCell ref="J26:L26"/>
    <mergeCell ref="Q26:S26"/>
    <mergeCell ref="X26:Z26"/>
    <mergeCell ref="AE26:AG26"/>
    <mergeCell ref="Q25:S25"/>
    <mergeCell ref="I2:L2"/>
    <mergeCell ref="AE28:AG28"/>
    <mergeCell ref="AE25:AG25"/>
    <mergeCell ref="AA25:AB25"/>
    <mergeCell ref="AC25:AC31"/>
    <mergeCell ref="Q27:S27"/>
    <mergeCell ref="X27:Z27"/>
    <mergeCell ref="AE31:AG31"/>
    <mergeCell ref="X31:Z31"/>
    <mergeCell ref="Q29:S29"/>
    <mergeCell ref="X28:Z28"/>
    <mergeCell ref="A33:AH33"/>
    <mergeCell ref="AE29:AG29"/>
    <mergeCell ref="C30:E30"/>
    <mergeCell ref="J30:L30"/>
    <mergeCell ref="Q30:S30"/>
    <mergeCell ref="X30:Z30"/>
    <mergeCell ref="AE30:AG30"/>
    <mergeCell ref="A25:A31"/>
    <mergeCell ref="AE27:AG27"/>
    <mergeCell ref="J28:L28"/>
    <mergeCell ref="A34:AH34"/>
    <mergeCell ref="A6:A15"/>
    <mergeCell ref="H6:H15"/>
    <mergeCell ref="H16:L16"/>
    <mergeCell ref="A16:E16"/>
    <mergeCell ref="AC6:AC15"/>
    <mergeCell ref="AC16:AG16"/>
    <mergeCell ref="C31:E31"/>
    <mergeCell ref="J31:L31"/>
    <mergeCell ref="Q31:S31"/>
  </mergeCells>
  <printOptions horizontalCentered="1"/>
  <pageMargins left="0" right="0" top="0" bottom="0" header="0.5118110236220472" footer="0.5118110236220472"/>
  <pageSetup fitToHeight="0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2022-02-08T00:41:11Z</cp:lastPrinted>
  <dcterms:created xsi:type="dcterms:W3CDTF">2014-08-13T02:32:12Z</dcterms:created>
  <dcterms:modified xsi:type="dcterms:W3CDTF">2022-02-08T00:42:54Z</dcterms:modified>
  <cp:category/>
  <cp:version/>
  <cp:contentType/>
  <cp:contentStatus/>
</cp:coreProperties>
</file>