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2760" windowWidth="11940" windowHeight="9900" activeTab="2"/>
  </bookViews>
  <sheets>
    <sheet name="第一周" sheetId="1" r:id="rId1"/>
    <sheet name="第二周" sheetId="2" r:id="rId2"/>
    <sheet name="2月" sheetId="3" r:id="rId3"/>
    <sheet name="1一日誌" sheetId="4" r:id="rId4"/>
    <sheet name="1二日誌" sheetId="5" r:id="rId5"/>
    <sheet name="1三日誌" sheetId="6" r:id="rId6"/>
    <sheet name="1四日誌" sheetId="7" r:id="rId7"/>
    <sheet name="1五日誌" sheetId="8" r:id="rId8"/>
    <sheet name="2一" sheetId="9" r:id="rId9"/>
    <sheet name="2二" sheetId="10" r:id="rId10"/>
    <sheet name="2三" sheetId="11" r:id="rId11"/>
    <sheet name="2四" sheetId="12" r:id="rId12"/>
    <sheet name="2五" sheetId="13" r:id="rId13"/>
    <sheet name="2六日誌" sheetId="14" r:id="rId14"/>
  </sheets>
  <externalReferences>
    <externalReference r:id="rId17"/>
    <externalReference r:id="rId18"/>
    <externalReference r:id="rId19"/>
  </externalReferences>
  <definedNames>
    <definedName name="_xlfn.SINGLE" hidden="1">#NAME?</definedName>
    <definedName name="_xlnm.Print_Area" localSheetId="3">'1一日誌'!$A$1:$O$65</definedName>
    <definedName name="_xlnm.Print_Area" localSheetId="8">'2一'!$A$1:$O$65</definedName>
    <definedName name="_xlnm.Print_Area" localSheetId="10">'2三'!$A$1:$N$69</definedName>
    <definedName name="_xlnm.Print_Area" localSheetId="2">'2月'!$A$1:$H$41</definedName>
    <definedName name="_xlnm.Print_Area" localSheetId="11">'2四'!$A$1:$O$65</definedName>
    <definedName name="_xlnm.Print_Area" localSheetId="0">'第一周'!$A$1:$AP$36</definedName>
    <definedName name="_xlnm.Print_Area" localSheetId="1">'第二周'!$A$1:$AI$36</definedName>
  </definedNames>
  <calcPr fullCalcOnLoad="1"/>
</workbook>
</file>

<file path=xl/comments1.xml><?xml version="1.0" encoding="utf-8"?>
<comments xmlns="http://schemas.openxmlformats.org/spreadsheetml/2006/main">
  <authors>
    <author>st007</author>
    <author>user</author>
  </authors>
  <commentList>
    <comment ref="P12" authorId="0">
      <text>
        <r>
          <rPr>
            <b/>
            <sz val="14"/>
            <rFont val="Tahoma"/>
            <family val="2"/>
          </rPr>
          <t>st007: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 xml:space="preserve">可果美
</t>
        </r>
      </text>
    </comment>
    <comment ref="AD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113.1.8</t>
        </r>
        <r>
          <rPr>
            <sz val="9"/>
            <rFont val="細明體"/>
            <family val="3"/>
          </rPr>
          <t>微增</t>
        </r>
      </text>
    </comment>
  </commentList>
</comments>
</file>

<file path=xl/comments2.xml><?xml version="1.0" encoding="utf-8"?>
<comments xmlns="http://schemas.openxmlformats.org/spreadsheetml/2006/main">
  <authors>
    <author>ST</author>
    <author>user</author>
  </authors>
  <commentList>
    <comment ref="AD8" authorId="0">
      <text>
        <r>
          <rPr>
            <b/>
            <sz val="9"/>
            <rFont val="Tahoma"/>
            <family val="2"/>
          </rPr>
          <t>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改芹菜去葉</t>
        </r>
        <r>
          <rPr>
            <sz val="9"/>
            <rFont val="Tahoma"/>
            <family val="2"/>
          </rPr>
          <t>Q</t>
        </r>
      </text>
    </comment>
    <comment ref="I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缺貨
</t>
        </r>
      </text>
    </comment>
  </commentList>
</comments>
</file>

<file path=xl/sharedStrings.xml><?xml version="1.0" encoding="utf-8"?>
<sst xmlns="http://schemas.openxmlformats.org/spreadsheetml/2006/main" count="1484" uniqueCount="472">
  <si>
    <t>供應人數</t>
  </si>
  <si>
    <t>菜名</t>
  </si>
  <si>
    <t>食材</t>
  </si>
  <si>
    <t>數量</t>
  </si>
  <si>
    <t>單位</t>
  </si>
  <si>
    <t>單價</t>
  </si>
  <si>
    <t>成本</t>
  </si>
  <si>
    <t>特餐</t>
  </si>
  <si>
    <t>K</t>
  </si>
  <si>
    <t>薑絲</t>
  </si>
  <si>
    <t>顆</t>
  </si>
  <si>
    <t>營養分析</t>
  </si>
  <si>
    <t>星期一</t>
  </si>
  <si>
    <t>星期二</t>
  </si>
  <si>
    <t>每週平均營養量</t>
  </si>
  <si>
    <t>熱量(大卡)</t>
  </si>
  <si>
    <t>蔬菜類(份)</t>
  </si>
  <si>
    <t>油脂類(份)</t>
  </si>
  <si>
    <t>水果類/奶類(份)</t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</si>
  <si>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</si>
  <si>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</si>
  <si>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</si>
  <si>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</si>
  <si>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</si>
  <si>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</si>
  <si>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t>一</t>
  </si>
  <si>
    <r>
      <t>天氣</t>
    </r>
    <r>
      <rPr>
        <sz val="13"/>
        <rFont val="Times New Roman"/>
        <family val="1"/>
      </rPr>
      <t xml:space="preserve">  </t>
    </r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</si>
  <si>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</si>
  <si>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</si>
  <si>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</si>
  <si>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</si>
  <si>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</si>
  <si>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</si>
  <si>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</si>
  <si>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</si>
  <si>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</si>
  <si>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主食類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</si>
  <si>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豆魚肉蛋類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>)</t>
    </r>
  </si>
  <si>
    <r>
      <t>蔬菜類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</si>
  <si>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油脂類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</si>
  <si>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廚房衛生</t>
    </r>
  </si>
  <si>
    <r>
      <t>□清潔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□骯髒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□零亂</t>
    </r>
  </si>
  <si>
    <r>
      <t>供應時間</t>
    </r>
  </si>
  <si>
    <r>
      <t>□準時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□提早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□延後</t>
    </r>
  </si>
  <si>
    <r>
      <t>水果類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</si>
  <si>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奶類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</si>
  <si>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豆漿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</si>
  <si>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總熱量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大卡</t>
    </r>
    <r>
      <rPr>
        <sz val="12"/>
        <rFont val="Times New Roman"/>
        <family val="1"/>
      </rPr>
      <t>)</t>
    </r>
  </si>
  <si>
    <t>輔導事項</t>
  </si>
  <si>
    <t>：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</si>
  <si>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</si>
  <si>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</si>
  <si>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</si>
  <si>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</si>
  <si>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</si>
  <si>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</si>
  <si>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t>複驗結果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</si>
  <si>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</si>
  <si>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t>□無</t>
  </si>
  <si>
    <r>
      <t xml:space="preserve"> </t>
    </r>
    <r>
      <rPr>
        <sz val="13"/>
        <rFont val="標楷體"/>
        <family val="4"/>
      </rPr>
      <t>二、廠商送貨單：</t>
    </r>
  </si>
  <si>
    <t>廚房工作</t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</si>
  <si>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</si>
  <si>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</si>
  <si>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</si>
  <si>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</si>
  <si>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</si>
  <si>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</si>
  <si>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</si>
  <si>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</si>
  <si>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</si>
  <si>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</si>
  <si>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</si>
  <si>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</si>
  <si>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</si>
  <si>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</si>
  <si>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</si>
  <si>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t xml:space="preserve"> </t>
  </si>
  <si>
    <t>作業程序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</si>
  <si>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</si>
  <si>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</si>
  <si>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</si>
  <si>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</si>
  <si>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</si>
  <si>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</si>
  <si>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</si>
  <si>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</si>
  <si>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</si>
  <si>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t>二</t>
  </si>
  <si>
    <t>天氣</t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</si>
  <si>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</si>
  <si>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</si>
  <si>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</si>
  <si>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</si>
  <si>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</si>
  <si>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</si>
  <si>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</si>
  <si>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</si>
  <si>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</si>
  <si>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主食類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</si>
  <si>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豆魚肉蛋類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>)</t>
    </r>
  </si>
  <si>
    <r>
      <t>蔬菜類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</si>
  <si>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油脂類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</si>
  <si>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廚房衛生</t>
    </r>
  </si>
  <si>
    <r>
      <t>□清潔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□骯髒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□零亂</t>
    </r>
  </si>
  <si>
    <r>
      <t>供應時間</t>
    </r>
  </si>
  <si>
    <r>
      <t>□準時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□提早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□延後</t>
    </r>
  </si>
  <si>
    <r>
      <t>水果類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</si>
  <si>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奶類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</si>
  <si>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豆漿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</si>
  <si>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t>輔導事項</t>
  </si>
  <si>
    <t>：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</si>
  <si>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</si>
  <si>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</si>
  <si>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</si>
  <si>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</si>
  <si>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</si>
  <si>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</si>
  <si>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</si>
  <si>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r>
      <t xml:space="preserve"> </t>
    </r>
    <r>
      <rPr>
        <sz val="13"/>
        <rFont val="標楷體"/>
        <family val="4"/>
      </rPr>
      <t>二、廠商送貨單：</t>
    </r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</si>
  <si>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</si>
  <si>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</si>
  <si>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</si>
  <si>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</si>
  <si>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</si>
  <si>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</si>
  <si>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</si>
  <si>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</si>
  <si>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</si>
  <si>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</si>
  <si>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</si>
  <si>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</si>
  <si>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</si>
  <si>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</si>
  <si>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</si>
  <si>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</si>
  <si>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</si>
  <si>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</si>
  <si>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t>三</t>
  </si>
  <si>
    <r>
      <t>天氣</t>
    </r>
    <r>
      <rPr>
        <sz val="13"/>
        <rFont val="Times New Roman"/>
        <family val="1"/>
      </rPr>
      <t xml:space="preserve">  </t>
    </r>
  </si>
  <si>
    <t xml:space="preserve"> </t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</si>
  <si>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</si>
  <si>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</si>
  <si>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</si>
  <si>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四</t>
  </si>
  <si>
    <t>天氣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</si>
  <si>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</si>
  <si>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</si>
  <si>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</si>
  <si>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</si>
  <si>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</si>
  <si>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</si>
  <si>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</si>
  <si>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r>
      <t xml:space="preserve"> </t>
    </r>
    <r>
      <rPr>
        <sz val="13"/>
        <rFont val="標楷體"/>
        <family val="4"/>
      </rPr>
      <t>二、廠商送貨單：</t>
    </r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</si>
  <si>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</si>
  <si>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</si>
  <si>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</si>
  <si>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</si>
  <si>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</si>
  <si>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</si>
  <si>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</si>
  <si>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</si>
  <si>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</si>
  <si>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</si>
  <si>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</si>
  <si>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</si>
  <si>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</si>
  <si>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</si>
  <si>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</si>
  <si>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</si>
  <si>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</si>
  <si>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</si>
  <si>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</si>
  <si>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</si>
  <si>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</si>
  <si>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</si>
  <si>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</si>
  <si>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</si>
  <si>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t>月</t>
  </si>
  <si>
    <t>日</t>
  </si>
  <si>
    <t>星期</t>
  </si>
  <si>
    <t>五</t>
  </si>
  <si>
    <t>天氣</t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</si>
  <si>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</si>
  <si>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</si>
  <si>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</si>
  <si>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</si>
  <si>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</si>
  <si>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</si>
  <si>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</si>
  <si>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</si>
  <si>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</si>
  <si>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總熱量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大卡</t>
    </r>
    <r>
      <rPr>
        <sz val="12"/>
        <rFont val="Times New Roman"/>
        <family val="1"/>
      </rPr>
      <t>)</t>
    </r>
  </si>
  <si>
    <t>庫</t>
  </si>
  <si>
    <r>
      <t>1.</t>
    </r>
    <r>
      <rPr>
        <sz val="13"/>
        <rFont val="標楷體"/>
        <family val="4"/>
      </rPr>
      <t>冷凍食品、罐頭包裝標示完整且無破損，保存期限未逾期</t>
    </r>
  </si>
  <si>
    <r>
      <t>1.</t>
    </r>
    <r>
      <rPr>
        <sz val="13"/>
        <rFont val="標楷體"/>
        <family val="4"/>
      </rPr>
      <t>冷凍食品、罐頭包裝標示完整且無破損，保存期限未逾期</t>
    </r>
  </si>
  <si>
    <t>全穀根莖類(份)</t>
  </si>
  <si>
    <t>豆魚肉蛋類(份)</t>
  </si>
  <si>
    <t>週預估成本</t>
  </si>
  <si>
    <t>桃園市僑愛國民小學午餐廚房工作日誌</t>
  </si>
  <si>
    <t>桃園市僑愛國民小學午餐食材品質驗收紀錄表</t>
  </si>
  <si>
    <t>薑絲</t>
  </si>
  <si>
    <t>糙米飯</t>
  </si>
  <si>
    <t>1人</t>
  </si>
  <si>
    <t>主食類(份)</t>
  </si>
  <si>
    <t>蛋豆魚肉類(份)</t>
  </si>
  <si>
    <t>水果類(份)</t>
  </si>
  <si>
    <t>總熱量(大卡)</t>
  </si>
  <si>
    <t>ps.麻煩估柚子一顆的平均單價及重量喔,謝謝~</t>
  </si>
  <si>
    <t>6.有機蔬菜產品包裝完整、包裝袋並應標明品名、農產品經營業者名稱、聯絡電話及地址、原產地、驗證機構名稱、有機農產品驗證證書字號，黏貼有機標章</t>
  </si>
  <si>
    <t>包</t>
  </si>
  <si>
    <t>水果/奶類(份)</t>
  </si>
  <si>
    <t>水果類(份)</t>
  </si>
  <si>
    <t xml:space="preserve">營養師：                                    單位主管：                                    校長：                             </t>
  </si>
  <si>
    <t>日    期</t>
  </si>
  <si>
    <t xml:space="preserve"> 驗收： </t>
  </si>
  <si>
    <t>1.冷凍食品、罐頭包裝標示完整且無破損，保存期限未逾期</t>
  </si>
  <si>
    <t>2.肉類、海鮮類檢附屠宰證明或標示CAS、HACCP之認證。</t>
  </si>
  <si>
    <t>3.乾貨無夾雜物異物或發霉，且呈新鮮食材色澤及無其他異味產生</t>
  </si>
  <si>
    <t>4.生鮮類食材，呈新鮮食材色澤且無其他異味產生</t>
  </si>
  <si>
    <t>5.試劑檢驗無異(過氧化氫、皂黃、農藥殘留檢測)</t>
  </si>
  <si>
    <t xml:space="preserve"> 1.以官能檢查生物性及物理性污染。</t>
  </si>
  <si>
    <t xml:space="preserve"> 2.判定合格：V    不合格：X。</t>
  </si>
  <si>
    <t xml:space="preserve"> 3.未符合驗收標準需退貨。</t>
  </si>
  <si>
    <t>日    期</t>
  </si>
  <si>
    <t>菜    單</t>
  </si>
  <si>
    <t xml:space="preserve"> 一、針對品項及重量驗收結果：          </t>
  </si>
  <si>
    <t xml:space="preserve"> □與訂單項目、重量相符。</t>
  </si>
  <si>
    <t xml:space="preserve"> □與訂單項目、重量不符及其情形；改善情形授權營養師複驗：</t>
  </si>
  <si>
    <t xml:space="preserve"> [改善期限]：□今日早上9：30前</t>
  </si>
  <si>
    <t xml:space="preserve"> 二、廠商送貨單：</t>
  </si>
  <si>
    <t>糙米飯</t>
  </si>
  <si>
    <t>蒜頭</t>
  </si>
  <si>
    <t>洗選蛋</t>
  </si>
  <si>
    <t>低脂絞肉CAS</t>
  </si>
  <si>
    <t>金針菇</t>
  </si>
  <si>
    <t>鴨</t>
  </si>
  <si>
    <t>蔬</t>
  </si>
  <si>
    <t>雞</t>
  </si>
  <si>
    <t>魚</t>
  </si>
  <si>
    <t>豬</t>
  </si>
  <si>
    <t>香菜</t>
  </si>
  <si>
    <t>大骨cas</t>
  </si>
  <si>
    <t>低脂絞肉cas</t>
  </si>
  <si>
    <t>芋頭去皮</t>
  </si>
  <si>
    <t>紅蘿蔔</t>
  </si>
  <si>
    <t>桶</t>
  </si>
  <si>
    <t>罐</t>
  </si>
  <si>
    <t>有機高麗菜</t>
  </si>
  <si>
    <t>洋蔥(剝)</t>
  </si>
  <si>
    <t>小香菇</t>
  </si>
  <si>
    <t>有機紅蘿蔔</t>
  </si>
  <si>
    <t>南瓜濃湯</t>
  </si>
  <si>
    <t>板豆腐(非基改)</t>
  </si>
  <si>
    <t>高麗菜</t>
  </si>
  <si>
    <t>紅蔥頭</t>
  </si>
  <si>
    <t>乾香菇</t>
  </si>
  <si>
    <t>大骨</t>
  </si>
  <si>
    <t>白蘿蔔去皮</t>
  </si>
  <si>
    <t>水果</t>
  </si>
  <si>
    <t>韭菜</t>
  </si>
  <si>
    <t>薑片</t>
  </si>
  <si>
    <t>九層塔</t>
  </si>
  <si>
    <t>黑麻油</t>
  </si>
  <si>
    <r>
      <t>低脂絞肉</t>
    </r>
    <r>
      <rPr>
        <sz val="12"/>
        <rFont val="Times New Roman"/>
        <family val="1"/>
      </rPr>
      <t>cas</t>
    </r>
  </si>
  <si>
    <t>芹菜</t>
  </si>
  <si>
    <t>香菇</t>
  </si>
  <si>
    <t>西洋芹</t>
  </si>
  <si>
    <t>義大利香料120g</t>
  </si>
  <si>
    <t>麵輪</t>
  </si>
  <si>
    <t>低脂肉丁CAS</t>
  </si>
  <si>
    <t>包心白菜</t>
  </si>
  <si>
    <t>培根CAS</t>
  </si>
  <si>
    <t>鹌鶉蛋</t>
  </si>
  <si>
    <t>冬瓜去皮</t>
  </si>
  <si>
    <t>玉米粒(CAS)</t>
  </si>
  <si>
    <t>奇美肉包cas</t>
  </si>
  <si>
    <t>雞胸丁</t>
  </si>
  <si>
    <t>板</t>
  </si>
  <si>
    <t>乾木耳絲</t>
  </si>
  <si>
    <t>米血糕丁cas</t>
  </si>
  <si>
    <t>有機黑葉白菜</t>
  </si>
  <si>
    <t xml:space="preserve">營養師：                                    單位主管：                                    校長：                             </t>
  </si>
  <si>
    <t>大馬鈴薯去皮</t>
  </si>
  <si>
    <t>克寧奶粉2.3K</t>
  </si>
  <si>
    <t>番茄醬3K(可果</t>
  </si>
  <si>
    <t>白旗魚丁</t>
  </si>
  <si>
    <t>奶粉</t>
  </si>
  <si>
    <t>有機蔬菜</t>
  </si>
  <si>
    <t>打拋豬肉</t>
  </si>
  <si>
    <t>魚露500ml</t>
  </si>
  <si>
    <t>泰式醬油</t>
  </si>
  <si>
    <t>洗選蛋Q</t>
  </si>
  <si>
    <t xml:space="preserve">豆干片      </t>
  </si>
  <si>
    <t xml:space="preserve">薑片                  </t>
  </si>
  <si>
    <t xml:space="preserve">青蔥                  </t>
  </si>
  <si>
    <t>菜單設計：侯金杏營養師</t>
  </si>
  <si>
    <t>豬血</t>
  </si>
  <si>
    <t>脆筍絲</t>
  </si>
  <si>
    <t xml:space="preserve">魷魚圈2Kcas              </t>
  </si>
  <si>
    <t>板豆腐</t>
  </si>
  <si>
    <t>小磨坊羅勒葉</t>
  </si>
  <si>
    <t>木耳朵(小)</t>
  </si>
  <si>
    <t>小米飯</t>
  </si>
  <si>
    <t>洋芋毛豆炒蛋</t>
  </si>
  <si>
    <t>毛豆粒cas</t>
  </si>
  <si>
    <t>玉米段湯</t>
  </si>
  <si>
    <t>赤絞肉cas</t>
  </si>
  <si>
    <t>紅蔥頭先進</t>
  </si>
  <si>
    <t>紅蘿蔔Q</t>
  </si>
  <si>
    <t>白蘿蔔去皮Q</t>
  </si>
  <si>
    <t>洋蔥去皮Q</t>
  </si>
  <si>
    <t xml:space="preserve">紅蘿蔔Q                </t>
  </si>
  <si>
    <t>牛番茄Q</t>
  </si>
  <si>
    <t>南瓜去皮Q</t>
  </si>
  <si>
    <t>生香菇Q</t>
  </si>
  <si>
    <t>豆干片</t>
  </si>
  <si>
    <t>白芝麻</t>
  </si>
  <si>
    <t>辣豆瓣醬5L</t>
  </si>
  <si>
    <t>(少量)</t>
  </si>
  <si>
    <t>小湯圓</t>
  </si>
  <si>
    <t>玉米段</t>
  </si>
  <si>
    <t>有機福山萵苣</t>
  </si>
  <si>
    <t>有機青油菜</t>
  </si>
  <si>
    <t xml:space="preserve"> 廠商：至芃</t>
  </si>
  <si>
    <t>六</t>
  </si>
  <si>
    <t>星期三</t>
  </si>
  <si>
    <t>星期四</t>
  </si>
  <si>
    <t>星期五</t>
  </si>
  <si>
    <t>熱量(大卡)</t>
  </si>
  <si>
    <t>紅糟雞</t>
  </si>
  <si>
    <t>油脂類(份)</t>
  </si>
  <si>
    <t>芋頭粥</t>
  </si>
  <si>
    <t>紅燒烤麩</t>
  </si>
  <si>
    <t>義式香料燉雞</t>
  </si>
  <si>
    <t>奶香白菜</t>
  </si>
  <si>
    <t>豆漿</t>
  </si>
  <si>
    <t>海芽蛋花湯</t>
  </si>
  <si>
    <t>小米飯</t>
  </si>
  <si>
    <t>黑米飯</t>
  </si>
  <si>
    <t>鹽酥鮭魚</t>
  </si>
  <si>
    <t>蕪菁燒雞</t>
  </si>
  <si>
    <t>白花肉片</t>
  </si>
  <si>
    <t>番茄炒蛋</t>
  </si>
  <si>
    <t>味噌蔬菜湯</t>
  </si>
  <si>
    <t>紅糟&lt;十全&gt;(3K)</t>
  </si>
  <si>
    <t>箱</t>
  </si>
  <si>
    <t>雞胸丁cas</t>
  </si>
  <si>
    <t>冬粉</t>
  </si>
  <si>
    <t>大白菜</t>
  </si>
  <si>
    <t>骨腿丁加菜</t>
  </si>
  <si>
    <t>杏鮑菇頭</t>
  </si>
  <si>
    <t>木耳</t>
  </si>
  <si>
    <t>有機菜</t>
  </si>
  <si>
    <t>雞骨Cas</t>
  </si>
  <si>
    <t>乾海帶芽600G(全國)</t>
  </si>
  <si>
    <t>蔥</t>
  </si>
  <si>
    <t>糙米10</t>
  </si>
  <si>
    <t>小薏仁</t>
  </si>
  <si>
    <t>非基改黃豆</t>
  </si>
  <si>
    <t>二砂</t>
  </si>
  <si>
    <t>清炒時蔬</t>
  </si>
  <si>
    <t>鹌鶉蛋(Q)</t>
  </si>
  <si>
    <t>產銷菜</t>
  </si>
  <si>
    <t>Q菜</t>
  </si>
  <si>
    <t>南瓜去皮</t>
  </si>
  <si>
    <t>洋蔥去皮</t>
  </si>
  <si>
    <t>地瓜粉</t>
  </si>
  <si>
    <t>小木耳</t>
  </si>
  <si>
    <t>海帶根</t>
  </si>
  <si>
    <t>奇美菜包cas</t>
  </si>
  <si>
    <t>骨腿丁cas加菜</t>
  </si>
  <si>
    <t>綜合湯圓</t>
  </si>
  <si>
    <t>地瓜飯</t>
  </si>
  <si>
    <t>【本校一律使用國產豬、牛肉食材】</t>
  </si>
  <si>
    <t>有機荷葉白菜</t>
  </si>
  <si>
    <t>蒜泥</t>
  </si>
  <si>
    <t>培根片CAS(3K)</t>
  </si>
  <si>
    <t>件</t>
  </si>
  <si>
    <t>地瓜去皮(2/16用)</t>
  </si>
  <si>
    <t>牛番茄加菜</t>
  </si>
  <si>
    <t>白蘿蔔去皮加菜</t>
  </si>
  <si>
    <t>白米20</t>
  </si>
  <si>
    <t>米血丁CAS</t>
  </si>
  <si>
    <t>南瓜(去皮)先進</t>
  </si>
  <si>
    <t>杏鮑菇頭加菜</t>
  </si>
  <si>
    <t>紅蔥頭(大)先進</t>
  </si>
  <si>
    <t>玉米條(切薄)</t>
  </si>
  <si>
    <t>冷凍芋頭小丁Q</t>
  </si>
  <si>
    <t>烤麩(切丁)(1切4)(1K/包)</t>
  </si>
  <si>
    <t>乾香菇朵</t>
  </si>
  <si>
    <t>高麗菜加菜</t>
  </si>
  <si>
    <t>金針菇加菜</t>
  </si>
  <si>
    <t>鮪魚丁Q</t>
  </si>
  <si>
    <t>紅豆Q(+庫1)</t>
  </si>
  <si>
    <t>有機青江菜</t>
  </si>
  <si>
    <t>週午餐食譜設計表</t>
  </si>
  <si>
    <t>228紀念日</t>
  </si>
  <si>
    <t xml:space="preserve">  僑愛國小供餐群組 113年02月菜單</t>
  </si>
  <si>
    <r>
      <t>17(</t>
    </r>
    <r>
      <rPr>
        <b/>
        <sz val="27"/>
        <color indexed="10"/>
        <rFont val="微軟正黑體 Light"/>
        <family val="2"/>
      </rPr>
      <t>六)</t>
    </r>
  </si>
  <si>
    <t>白菜滷</t>
  </si>
  <si>
    <t>酸辣湯</t>
  </si>
  <si>
    <t>鮑魚菇肉片</t>
  </si>
  <si>
    <t>水餃*3</t>
  </si>
  <si>
    <t>滷雞腿(加菜)</t>
  </si>
  <si>
    <t>紅燒排骨</t>
  </si>
  <si>
    <t>筍乾燒肉</t>
  </si>
  <si>
    <t>雙菇燴豆腐</t>
  </si>
  <si>
    <t>僑愛國民小學112學年度第二學期第</t>
  </si>
  <si>
    <t>若有特殊過敏體質者，請於用餐前務必注意菜單內的食品過敏原食材（如大豆、芝麻、花生、堅果、牛奶與羊奶、蛋、麩質、魚、甲殼類等）。</t>
  </si>
  <si>
    <r>
      <t>對</t>
    </r>
    <r>
      <rPr>
        <sz val="21"/>
        <color indexed="30"/>
        <rFont val="微軟正黑體 Light"/>
        <family val="2"/>
      </rPr>
      <t>魚、蝦等海鮮類食物過敏者</t>
    </r>
    <r>
      <rPr>
        <sz val="21"/>
        <rFont val="微軟正黑體 Light"/>
        <family val="2"/>
      </rPr>
      <t>，請注意菜單中標示「</t>
    </r>
    <r>
      <rPr>
        <b/>
        <sz val="21"/>
        <color indexed="30"/>
        <rFont val="微軟正黑體 Light"/>
        <family val="2"/>
      </rPr>
      <t>◎</t>
    </r>
    <r>
      <rPr>
        <sz val="21"/>
        <rFont val="微軟正黑體 Light"/>
        <family val="2"/>
      </rPr>
      <t>」的菜色；對</t>
    </r>
    <r>
      <rPr>
        <sz val="21"/>
        <color indexed="10"/>
        <rFont val="微軟正黑體 Light"/>
        <family val="2"/>
      </rPr>
      <t>花生堅果類過敏者</t>
    </r>
    <r>
      <rPr>
        <sz val="21"/>
        <rFont val="微軟正黑體 Light"/>
        <family val="2"/>
      </rPr>
      <t>，請注意菜單中標示「</t>
    </r>
    <r>
      <rPr>
        <b/>
        <sz val="21"/>
        <color indexed="10"/>
        <rFont val="微軟正黑體 Light"/>
        <family val="2"/>
      </rPr>
      <t>＊</t>
    </r>
    <r>
      <rPr>
        <sz val="21"/>
        <rFont val="微軟正黑體 Light"/>
        <family val="2"/>
      </rPr>
      <t>」的菜色。</t>
    </r>
  </si>
  <si>
    <t>木耳加菜</t>
  </si>
  <si>
    <t>乾豆捲</t>
  </si>
  <si>
    <t>洗選蛋(盤加菜</t>
  </si>
  <si>
    <t>紅蘿蔔</t>
  </si>
  <si>
    <t>低脂肉絲CAS</t>
  </si>
  <si>
    <t>番茄醬</t>
  </si>
  <si>
    <t>牛番茄</t>
  </si>
  <si>
    <t>薑片</t>
  </si>
  <si>
    <t>辣椒</t>
  </si>
  <si>
    <t>梅乾菜 濕3K/包</t>
  </si>
  <si>
    <t>軟骨丁cas</t>
  </si>
  <si>
    <t>蕃茄</t>
  </si>
  <si>
    <t>羅勒葉100g小磨坊</t>
  </si>
  <si>
    <t>香茅粉小磨坊(330g)</t>
  </si>
  <si>
    <t>豆薯肉絲湯</t>
  </si>
  <si>
    <t>豆薯去皮</t>
  </si>
  <si>
    <t>乾香菇絲</t>
  </si>
  <si>
    <t>虱目魚丸</t>
  </si>
  <si>
    <t>魚丸過切菜機</t>
  </si>
  <si>
    <t>芹菜</t>
  </si>
  <si>
    <t>雞腿cas</t>
  </si>
  <si>
    <t>奇美熟水餃cas</t>
  </si>
  <si>
    <t>豆芽菜Q菜</t>
  </si>
  <si>
    <t>小湯圓(紅白)</t>
  </si>
  <si>
    <t>二砂糖</t>
  </si>
  <si>
    <t>麥片</t>
  </si>
  <si>
    <t>綠豆</t>
  </si>
  <si>
    <t>紅豆產銷(先送)</t>
  </si>
  <si>
    <t>洋蔥去皮</t>
  </si>
  <si>
    <t>芹菜去葉q</t>
  </si>
  <si>
    <t>馬鈴薯(去皮)</t>
  </si>
  <si>
    <t>小磨坊月桂葉125g</t>
  </si>
  <si>
    <t>雞胸丁CAS</t>
  </si>
  <si>
    <t>低脂肉片CAS</t>
  </si>
  <si>
    <r>
      <t>蒜泥</t>
    </r>
    <r>
      <rPr>
        <sz val="12"/>
        <rFont val="標楷體"/>
        <family val="4"/>
      </rPr>
      <t>(醃肉)</t>
    </r>
  </si>
  <si>
    <t>南瓜(去皮)</t>
  </si>
  <si>
    <t>◎鹽酥魚</t>
  </si>
  <si>
    <r>
      <t>◎樹子蒸魚</t>
    </r>
    <r>
      <rPr>
        <sz val="12"/>
        <rFont val="微軟正黑體 Light"/>
        <family val="2"/>
      </rPr>
      <t>(冬瓜</t>
    </r>
  </si>
  <si>
    <t>＊炒三絲</t>
  </si>
  <si>
    <t>◎韓式豆腐湯</t>
  </si>
  <si>
    <r>
      <t>本菜單乳品及水果供應較不足</t>
    </r>
    <r>
      <rPr>
        <b/>
        <sz val="20"/>
        <color indexed="62"/>
        <rFont val="微軟正黑體 Light"/>
        <family val="2"/>
      </rPr>
      <t>，建議家長可於早晚餐提供孩子乳品及水果，以補足孩子生長發育所需。</t>
    </r>
  </si>
  <si>
    <t>綜合湯圓/豆奶</t>
  </si>
  <si>
    <t>豆奶</t>
  </si>
  <si>
    <t>豆奶加菜</t>
  </si>
  <si>
    <t>(正康食品)</t>
  </si>
  <si>
    <t>大頭菜湯</t>
  </si>
  <si>
    <t>板豆腐非基改</t>
  </si>
  <si>
    <t>吻仔魚</t>
  </si>
  <si>
    <t>玉米粒</t>
  </si>
  <si>
    <t>生香菇</t>
  </si>
  <si>
    <t>◎百花豆腐</t>
  </si>
  <si>
    <t>黃地瓜(產銷履歷)</t>
  </si>
  <si>
    <t>桂竹筍12K</t>
  </si>
  <si>
    <t>豆腐4k(封膜)</t>
  </si>
  <si>
    <t>鮪魚丁</t>
  </si>
  <si>
    <t>鱸魚丁</t>
  </si>
  <si>
    <t>K</t>
  </si>
  <si>
    <t>4350個</t>
  </si>
  <si>
    <t>鮪魚丁去皮</t>
  </si>
  <si>
    <t>黑胡椒粒</t>
  </si>
  <si>
    <t>白花菜(CAS)&lt;嘉鹿&gt;</t>
  </si>
  <si>
    <t>白花菜不要煮太爛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</si>
</sst>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m/d"/>
    <numFmt numFmtId="182" formatCode="0.0_ "/>
    <numFmt numFmtId="183" formatCode="m&quot;月&quot;d&quot;日&quot;"/>
    <numFmt numFmtId="184" formatCode="0_ "/>
    <numFmt numFmtId="185" formatCode="#&quot;/包&quot;"/>
    <numFmt numFmtId="186" formatCode="m&quot;月&quot;d&quot;日(六)&quot;"/>
    <numFmt numFmtId="187" formatCode="[$-404]AM/PM\ hh:mm:ss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1">
    <font>
      <sz val="12"/>
      <name val="新細明體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b/>
      <sz val="20"/>
      <name val="Times New Roman"/>
      <family val="1"/>
    </font>
    <font>
      <b/>
      <sz val="20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3"/>
      <color indexed="8"/>
      <name val="標楷體"/>
      <family val="4"/>
    </font>
    <font>
      <sz val="11"/>
      <color indexed="8"/>
      <name val="細明體"/>
      <family val="3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標楷體"/>
      <family val="4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細明體"/>
      <family val="3"/>
    </font>
    <font>
      <sz val="12"/>
      <color indexed="10"/>
      <name val="標楷體"/>
      <family val="4"/>
    </font>
    <font>
      <b/>
      <sz val="16"/>
      <color indexed="12"/>
      <name val="標楷體"/>
      <family val="4"/>
    </font>
    <font>
      <b/>
      <sz val="16"/>
      <name val="標楷體"/>
      <family val="4"/>
    </font>
    <font>
      <b/>
      <sz val="12"/>
      <color indexed="12"/>
      <name val="標楷體"/>
      <family val="4"/>
    </font>
    <font>
      <sz val="20"/>
      <name val="標楷體"/>
      <family val="4"/>
    </font>
    <font>
      <sz val="20"/>
      <color indexed="10"/>
      <name val="標楷體"/>
      <family val="4"/>
    </font>
    <font>
      <sz val="20"/>
      <color indexed="12"/>
      <name val="標楷體"/>
      <family val="4"/>
    </font>
    <font>
      <b/>
      <sz val="18"/>
      <name val="標楷體"/>
      <family val="4"/>
    </font>
    <font>
      <sz val="18"/>
      <color indexed="12"/>
      <name val="標楷體"/>
      <family val="4"/>
    </font>
    <font>
      <sz val="18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b/>
      <sz val="14"/>
      <name val="Tahoma"/>
      <family val="2"/>
    </font>
    <font>
      <sz val="14"/>
      <name val="Tahoma"/>
      <family val="2"/>
    </font>
    <font>
      <b/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60"/>
      <name val="微軟正黑體 Light"/>
      <family val="2"/>
    </font>
    <font>
      <sz val="12"/>
      <name val="微軟正黑體 Light"/>
      <family val="2"/>
    </font>
    <font>
      <sz val="27"/>
      <color indexed="9"/>
      <name val="微軟正黑體 Light"/>
      <family val="2"/>
    </font>
    <font>
      <sz val="27"/>
      <name val="微軟正黑體 Light"/>
      <family val="2"/>
    </font>
    <font>
      <b/>
      <sz val="27"/>
      <name val="微軟正黑體 Light"/>
      <family val="2"/>
    </font>
    <font>
      <b/>
      <sz val="27"/>
      <color indexed="10"/>
      <name val="微軟正黑體 Light"/>
      <family val="2"/>
    </font>
    <font>
      <b/>
      <sz val="24"/>
      <name val="微軟正黑體 Light"/>
      <family val="2"/>
    </font>
    <font>
      <sz val="24"/>
      <name val="微軟正黑體 Light"/>
      <family val="2"/>
    </font>
    <font>
      <sz val="25"/>
      <name val="微軟正黑體 Light"/>
      <family val="2"/>
    </font>
    <font>
      <sz val="26"/>
      <color indexed="8"/>
      <name val="微軟正黑體 Light"/>
      <family val="2"/>
    </font>
    <font>
      <sz val="24"/>
      <color indexed="8"/>
      <name val="微軟正黑體 Light"/>
      <family val="2"/>
    </font>
    <font>
      <sz val="27"/>
      <color indexed="8"/>
      <name val="微軟正黑體 Light"/>
      <family val="2"/>
    </font>
    <font>
      <sz val="14"/>
      <name val="微軟正黑體 Light"/>
      <family val="2"/>
    </font>
    <font>
      <sz val="18"/>
      <name val="微軟正黑體 Light"/>
      <family val="2"/>
    </font>
    <font>
      <sz val="28"/>
      <name val="微軟正黑體 Light"/>
      <family val="2"/>
    </font>
    <font>
      <sz val="21"/>
      <name val="微軟正黑體 Light"/>
      <family val="2"/>
    </font>
    <font>
      <sz val="21"/>
      <color indexed="30"/>
      <name val="微軟正黑體 Light"/>
      <family val="2"/>
    </font>
    <font>
      <b/>
      <sz val="21"/>
      <color indexed="30"/>
      <name val="微軟正黑體 Light"/>
      <family val="2"/>
    </font>
    <font>
      <sz val="21"/>
      <color indexed="10"/>
      <name val="微軟正黑體 Light"/>
      <family val="2"/>
    </font>
    <font>
      <b/>
      <sz val="21"/>
      <color indexed="10"/>
      <name val="微軟正黑體 Light"/>
      <family val="2"/>
    </font>
    <font>
      <b/>
      <sz val="20"/>
      <color indexed="62"/>
      <name val="微軟正黑體 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59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標楷體"/>
      <family val="4"/>
    </font>
    <font>
      <sz val="10"/>
      <color indexed="10"/>
      <name val="標楷體"/>
      <family val="4"/>
    </font>
    <font>
      <sz val="12"/>
      <color indexed="9"/>
      <name val="標楷體"/>
      <family val="4"/>
    </font>
    <font>
      <b/>
      <sz val="12"/>
      <color indexed="9"/>
      <name val="標楷體"/>
      <family val="4"/>
    </font>
    <font>
      <sz val="11"/>
      <color indexed="9"/>
      <name val="標楷體"/>
      <family val="4"/>
    </font>
    <font>
      <sz val="12"/>
      <color indexed="10"/>
      <name val="Times New Roman"/>
      <family val="1"/>
    </font>
    <font>
      <b/>
      <sz val="12"/>
      <color indexed="62"/>
      <name val="標楷體"/>
      <family val="4"/>
    </font>
    <font>
      <b/>
      <sz val="12"/>
      <color indexed="8"/>
      <name val="標楷體"/>
      <family val="4"/>
    </font>
    <font>
      <sz val="16"/>
      <color indexed="8"/>
      <name val="新細明體"/>
      <family val="1"/>
    </font>
    <font>
      <sz val="10"/>
      <color indexed="8"/>
      <name val="標楷體"/>
      <family val="4"/>
    </font>
    <font>
      <sz val="22"/>
      <color indexed="10"/>
      <name val="微軟正黑體 Light"/>
      <family val="2"/>
    </font>
    <font>
      <sz val="14"/>
      <color indexed="8"/>
      <name val="華康圓體注音"/>
      <family val="3"/>
    </font>
    <font>
      <sz val="36"/>
      <color indexed="8"/>
      <name val="華康圓體注音"/>
      <family val="3"/>
    </font>
    <font>
      <sz val="36"/>
      <color indexed="17"/>
      <name val="新細明體"/>
      <family val="1"/>
    </font>
    <font>
      <sz val="36"/>
      <color indexed="17"/>
      <name val="華康中黑體"/>
      <family val="3"/>
    </font>
    <font>
      <sz val="36"/>
      <color indexed="8"/>
      <name val="華康中黑體"/>
      <family val="3"/>
    </font>
    <font>
      <b/>
      <sz val="36"/>
      <color indexed="10"/>
      <name val="華康中黑體"/>
      <family val="3"/>
    </font>
    <font>
      <sz val="18"/>
      <color indexed="8"/>
      <name val="華康圓體注音"/>
      <family val="3"/>
    </font>
    <font>
      <sz val="27"/>
      <color indexed="8"/>
      <name val="華康圓體W5注音"/>
      <family val="2"/>
    </font>
    <font>
      <sz val="27"/>
      <color indexed="8"/>
      <name val="華康圓體W5破音一"/>
      <family val="2"/>
    </font>
    <font>
      <sz val="30"/>
      <color indexed="8"/>
      <name val="華康圓體W5注音"/>
      <family val="2"/>
    </font>
    <font>
      <sz val="14"/>
      <color indexed="8"/>
      <name val="華康圓體W5注音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20"/>
      <color rgb="FF0000FF"/>
      <name val="標楷體"/>
      <family val="4"/>
    </font>
    <font>
      <sz val="18"/>
      <color rgb="FF0000FF"/>
      <name val="標楷體"/>
      <family val="4"/>
    </font>
    <font>
      <sz val="14"/>
      <color rgb="FF0000FF"/>
      <name val="標楷體"/>
      <family val="4"/>
    </font>
    <font>
      <sz val="12"/>
      <color rgb="FFFF0000"/>
      <name val="標楷體"/>
      <family val="4"/>
    </font>
    <font>
      <sz val="12"/>
      <color rgb="FF0000FF"/>
      <name val="標楷體"/>
      <family val="4"/>
    </font>
    <font>
      <b/>
      <sz val="12"/>
      <color rgb="FF0000FF"/>
      <name val="標楷體"/>
      <family val="4"/>
    </font>
    <font>
      <sz val="11"/>
      <color rgb="FF0000FF"/>
      <name val="標楷體"/>
      <family val="4"/>
    </font>
    <font>
      <sz val="10"/>
      <color rgb="FFFF0000"/>
      <name val="標楷體"/>
      <family val="4"/>
    </font>
    <font>
      <sz val="12"/>
      <color theme="0"/>
      <name val="標楷體"/>
      <family val="4"/>
    </font>
    <font>
      <b/>
      <sz val="12"/>
      <color theme="0"/>
      <name val="標楷體"/>
      <family val="4"/>
    </font>
    <font>
      <sz val="11"/>
      <color theme="0"/>
      <name val="標楷體"/>
      <family val="4"/>
    </font>
    <font>
      <sz val="12"/>
      <color rgb="FFFF0000"/>
      <name val="Times New Roman"/>
      <family val="1"/>
    </font>
    <font>
      <b/>
      <sz val="12"/>
      <color rgb="FF7030A0"/>
      <name val="標楷體"/>
      <family val="4"/>
    </font>
    <font>
      <b/>
      <sz val="27"/>
      <color rgb="FFFF0000"/>
      <name val="微軟正黑體 Light"/>
      <family val="2"/>
    </font>
    <font>
      <sz val="27"/>
      <color theme="1"/>
      <name val="微軟正黑體 Light"/>
      <family val="2"/>
    </font>
    <font>
      <b/>
      <sz val="12"/>
      <color theme="1"/>
      <name val="標楷體"/>
      <family val="4"/>
    </font>
    <font>
      <sz val="12"/>
      <name val="Calibri"/>
      <family val="1"/>
    </font>
    <font>
      <sz val="16"/>
      <color theme="1"/>
      <name val="Calibri"/>
      <family val="1"/>
    </font>
    <font>
      <sz val="10"/>
      <color theme="1"/>
      <name val="標楷體"/>
      <family val="4"/>
    </font>
    <font>
      <b/>
      <sz val="20"/>
      <color rgb="FF7030A0"/>
      <name val="微軟正黑體 Light"/>
      <family val="2"/>
    </font>
    <font>
      <sz val="22"/>
      <color rgb="FFFF0000"/>
      <name val="微軟正黑體 Light"/>
      <family val="2"/>
    </font>
    <font>
      <b/>
      <sz val="8"/>
      <name val="新細明體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7FED2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59"/>
      </right>
      <top style="thin"/>
      <bottom style="thin">
        <color indexed="59"/>
      </bottom>
    </border>
    <border>
      <left/>
      <right/>
      <top style="thin"/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>
        <color indexed="63"/>
      </bottom>
    </border>
    <border>
      <left/>
      <right style="thin">
        <color indexed="59"/>
      </right>
      <top>
        <color indexed="63"/>
      </top>
      <bottom style="thin">
        <color indexed="59"/>
      </bottom>
    </border>
    <border diagonalUp="1">
      <left style="thin"/>
      <right style="thin"/>
      <top style="thin">
        <color indexed="59"/>
      </top>
      <bottom style="thin">
        <color indexed="59"/>
      </bottom>
      <diagonal style="thin"/>
    </border>
    <border>
      <left style="medium"/>
      <right/>
      <top style="medium"/>
      <bottom style="thin">
        <color indexed="59"/>
      </bottom>
    </border>
    <border>
      <left style="thin">
        <color indexed="59"/>
      </left>
      <right/>
      <top/>
      <bottom/>
    </border>
    <border>
      <left style="medium"/>
      <right/>
      <top style="thin">
        <color indexed="59"/>
      </top>
      <bottom style="thin">
        <color indexed="59"/>
      </bottom>
    </border>
    <border>
      <left/>
      <right style="thin"/>
      <top/>
      <bottom/>
    </border>
    <border>
      <left style="thin">
        <color indexed="59"/>
      </left>
      <right/>
      <top/>
      <bottom style="medium"/>
    </border>
    <border>
      <left style="medium"/>
      <right/>
      <top style="thin">
        <color indexed="59"/>
      </top>
      <bottom style="medium"/>
    </border>
    <border>
      <left/>
      <right style="thin"/>
      <top/>
      <bottom style="medium"/>
    </border>
    <border>
      <left style="thin"/>
      <right/>
      <top style="medium"/>
      <bottom style="thin">
        <color indexed="59"/>
      </bottom>
    </border>
    <border>
      <left style="thin"/>
      <right/>
      <top style="thin">
        <color indexed="59"/>
      </top>
      <bottom style="thin">
        <color indexed="59"/>
      </bottom>
    </border>
    <border>
      <left style="thin"/>
      <right/>
      <top style="thin">
        <color indexed="59"/>
      </top>
      <bottom style="medium"/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/>
      <right style="thin"/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/>
      <right/>
      <top style="thin"/>
      <bottom/>
    </border>
    <border diagonalUp="1">
      <left>
        <color indexed="63"/>
      </left>
      <right>
        <color indexed="63"/>
      </right>
      <top style="thin">
        <color indexed="59"/>
      </top>
      <bottom style="thin">
        <color indexed="59"/>
      </bottom>
      <diagonal style="thin"/>
    </border>
    <border diagonalUp="1">
      <left style="thin"/>
      <right style="thin"/>
      <top style="thin"/>
      <bottom style="thin"/>
      <diagonal style="thin"/>
    </border>
    <border>
      <left/>
      <right style="medium"/>
      <top style="thin">
        <color indexed="59"/>
      </top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/>
    </border>
    <border>
      <left/>
      <right/>
      <top style="medium"/>
      <bottom style="thin">
        <color indexed="59"/>
      </bottom>
    </border>
    <border>
      <left/>
      <right style="thin"/>
      <top style="medium"/>
      <bottom style="thin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59"/>
      </top>
      <bottom style="thin"/>
    </border>
    <border>
      <left/>
      <right style="thin"/>
      <top style="thin">
        <color indexed="59"/>
      </top>
      <bottom style="thin"/>
    </border>
    <border>
      <left/>
      <right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>
        <color indexed="59"/>
      </bottom>
    </border>
    <border>
      <left/>
      <right style="thin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 style="thin"/>
      <right style="thin">
        <color indexed="59"/>
      </right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>
        <color indexed="59"/>
      </bottom>
    </border>
    <border>
      <left style="thin"/>
      <right style="thin"/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/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 style="thin"/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2" fillId="0" borderId="0">
      <alignment horizontal="left" vertical="center"/>
      <protection/>
    </xf>
    <xf numFmtId="0" fontId="112" fillId="0" borderId="0">
      <alignment horizontal="left"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3" fillId="20" borderId="0" applyNumberFormat="0" applyBorder="0" applyAlignment="0" applyProtection="0"/>
    <xf numFmtId="0" fontId="114" fillId="0" borderId="1" applyNumberFormat="0" applyFill="0" applyAlignment="0" applyProtection="0"/>
    <xf numFmtId="0" fontId="115" fillId="21" borderId="0" applyNumberFormat="0" applyBorder="0" applyAlignment="0" applyProtection="0"/>
    <xf numFmtId="9" fontId="1" fillId="0" borderId="0" applyFill="0" applyBorder="0" applyAlignment="0" applyProtection="0"/>
    <xf numFmtId="0" fontId="11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7" fillId="0" borderId="3" applyNumberFormat="0" applyFill="0" applyAlignment="0" applyProtection="0"/>
    <xf numFmtId="0" fontId="0" fillId="23" borderId="4" applyNumberFormat="0" applyFont="0" applyAlignment="0" applyProtection="0"/>
    <xf numFmtId="0" fontId="118" fillId="0" borderId="0" applyNumberFormat="0" applyFill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23" fillId="30" borderId="2" applyNumberFormat="0" applyAlignment="0" applyProtection="0"/>
    <xf numFmtId="0" fontId="124" fillId="22" borderId="8" applyNumberFormat="0" applyAlignment="0" applyProtection="0"/>
    <xf numFmtId="0" fontId="125" fillId="31" borderId="9" applyNumberFormat="0" applyAlignment="0" applyProtection="0"/>
    <xf numFmtId="0" fontId="126" fillId="32" borderId="0" applyNumberFormat="0" applyBorder="0" applyAlignment="0" applyProtection="0"/>
    <xf numFmtId="0" fontId="127" fillId="0" borderId="0" applyNumberFormat="0" applyFill="0" applyBorder="0" applyAlignment="0" applyProtection="0"/>
  </cellStyleXfs>
  <cellXfs count="641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0" fillId="0" borderId="0" xfId="36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82" fontId="8" fillId="0" borderId="0" xfId="36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36" applyNumberFormat="1" applyFont="1" applyFill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36" applyFont="1" applyFill="1" applyBorder="1" applyAlignment="1">
      <alignment horizontal="center" vertical="center" wrapText="1" readingOrder="1"/>
      <protection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2" fontId="5" fillId="0" borderId="0" xfId="36" applyNumberFormat="1" applyFont="1" applyFill="1" applyBorder="1" applyAlignment="1">
      <alignment horizontal="right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20" xfId="36" applyFont="1" applyBorder="1" applyAlignment="1">
      <alignment horizontal="center" vertical="center"/>
      <protection/>
    </xf>
    <xf numFmtId="0" fontId="8" fillId="0" borderId="20" xfId="36" applyFont="1" applyBorder="1" applyAlignment="1">
      <alignment horizontal="center" vertical="center"/>
      <protection/>
    </xf>
    <xf numFmtId="0" fontId="29" fillId="0" borderId="17" xfId="36" applyFont="1" applyFill="1" applyBorder="1" applyAlignment="1">
      <alignment horizontal="center" vertical="center" wrapText="1" readingOrder="1"/>
      <protection/>
    </xf>
    <xf numFmtId="0" fontId="29" fillId="0" borderId="27" xfId="0" applyFont="1" applyBorder="1" applyAlignment="1">
      <alignment vertical="center"/>
    </xf>
    <xf numFmtId="0" fontId="6" fillId="0" borderId="29" xfId="47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11" fillId="34" borderId="33" xfId="46" applyFont="1" applyFill="1" applyBorder="1" applyAlignment="1">
      <alignment horizontal="center" vertical="center"/>
      <protection/>
    </xf>
    <xf numFmtId="0" fontId="11" fillId="34" borderId="34" xfId="46" applyFont="1" applyFill="1" applyBorder="1" applyAlignment="1">
      <alignment horizontal="center" vertical="center"/>
      <protection/>
    </xf>
    <xf numFmtId="0" fontId="12" fillId="34" borderId="34" xfId="46" applyFont="1" applyFill="1" applyBorder="1" applyAlignment="1">
      <alignment horizontal="center" vertical="center"/>
      <protection/>
    </xf>
    <xf numFmtId="0" fontId="12" fillId="34" borderId="35" xfId="46" applyFont="1" applyFill="1" applyBorder="1" applyAlignment="1">
      <alignment horizontal="center" vertical="center"/>
      <protection/>
    </xf>
    <xf numFmtId="0" fontId="31" fillId="0" borderId="36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17" xfId="36" applyFont="1" applyFill="1" applyBorder="1" applyAlignment="1">
      <alignment horizontal="center" vertical="center" wrapText="1" readingOrder="1"/>
      <protection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8" fillId="0" borderId="19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35" borderId="29" xfId="0" applyFont="1" applyFill="1" applyBorder="1" applyAlignment="1">
      <alignment horizontal="center" vertical="center"/>
    </xf>
    <xf numFmtId="0" fontId="128" fillId="35" borderId="29" xfId="0" applyFont="1" applyFill="1" applyBorder="1" applyAlignment="1">
      <alignment horizontal="center" vertical="center"/>
    </xf>
    <xf numFmtId="0" fontId="129" fillId="0" borderId="0" xfId="0" applyFont="1" applyFill="1" applyAlignment="1">
      <alignment horizontal="right" vertical="center"/>
    </xf>
    <xf numFmtId="0" fontId="130" fillId="0" borderId="0" xfId="0" applyFont="1" applyFill="1" applyAlignment="1">
      <alignment horizontal="center" vertical="center"/>
    </xf>
    <xf numFmtId="0" fontId="131" fillId="0" borderId="0" xfId="0" applyFont="1" applyFill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30" fillId="35" borderId="41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/>
    </xf>
    <xf numFmtId="0" fontId="132" fillId="35" borderId="29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left" vertical="center"/>
    </xf>
    <xf numFmtId="179" fontId="4" fillId="35" borderId="42" xfId="0" applyNumberFormat="1" applyFont="1" applyFill="1" applyBorder="1" applyAlignment="1">
      <alignment vertical="center"/>
    </xf>
    <xf numFmtId="179" fontId="33" fillId="35" borderId="43" xfId="0" applyNumberFormat="1" applyFont="1" applyFill="1" applyBorder="1" applyAlignment="1">
      <alignment vertical="center"/>
    </xf>
    <xf numFmtId="178" fontId="4" fillId="35" borderId="42" xfId="0" applyNumberFormat="1" applyFont="1" applyFill="1" applyBorder="1" applyAlignment="1">
      <alignment vertical="center"/>
    </xf>
    <xf numFmtId="178" fontId="33" fillId="35" borderId="43" xfId="0" applyNumberFormat="1" applyFont="1" applyFill="1" applyBorder="1" applyAlignment="1">
      <alignment vertical="center"/>
    </xf>
    <xf numFmtId="177" fontId="4" fillId="35" borderId="42" xfId="0" applyNumberFormat="1" applyFont="1" applyFill="1" applyBorder="1" applyAlignment="1">
      <alignment vertical="center"/>
    </xf>
    <xf numFmtId="177" fontId="33" fillId="35" borderId="43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7" fillId="35" borderId="44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vertical="center"/>
    </xf>
    <xf numFmtId="0" fontId="132" fillId="35" borderId="41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33" fillId="35" borderId="27" xfId="0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132" fillId="35" borderId="41" xfId="0" applyFont="1" applyFill="1" applyBorder="1" applyAlignment="1">
      <alignment horizontal="center" vertical="center" wrapText="1"/>
    </xf>
    <xf numFmtId="0" fontId="134" fillId="34" borderId="48" xfId="0" applyFont="1" applyFill="1" applyBorder="1" applyAlignment="1">
      <alignment horizontal="center" vertical="center"/>
    </xf>
    <xf numFmtId="0" fontId="134" fillId="34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0" fontId="135" fillId="34" borderId="48" xfId="46" applyFont="1" applyFill="1" applyBorder="1" applyAlignment="1">
      <alignment horizontal="center" vertical="center"/>
      <protection/>
    </xf>
    <xf numFmtId="0" fontId="134" fillId="34" borderId="49" xfId="0" applyFont="1" applyFill="1" applyBorder="1" applyAlignment="1">
      <alignment horizontal="center" vertical="center"/>
    </xf>
    <xf numFmtId="0" fontId="134" fillId="34" borderId="25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 shrinkToFit="1"/>
    </xf>
    <xf numFmtId="0" fontId="6" fillId="35" borderId="37" xfId="0" applyFont="1" applyFill="1" applyBorder="1" applyAlignment="1">
      <alignment vertical="center"/>
    </xf>
    <xf numFmtId="0" fontId="7" fillId="35" borderId="50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 wrapText="1"/>
    </xf>
    <xf numFmtId="0" fontId="34" fillId="35" borderId="0" xfId="0" applyFont="1" applyFill="1" applyAlignment="1">
      <alignment horizontal="right" vertical="center"/>
    </xf>
    <xf numFmtId="0" fontId="35" fillId="35" borderId="0" xfId="0" applyFont="1" applyFill="1" applyAlignment="1">
      <alignment horizontal="right" vertical="center"/>
    </xf>
    <xf numFmtId="0" fontId="36" fillId="35" borderId="0" xfId="0" applyFont="1" applyFill="1" applyAlignment="1">
      <alignment horizontal="right" vertical="center"/>
    </xf>
    <xf numFmtId="0" fontId="34" fillId="35" borderId="0" xfId="0" applyFont="1" applyFill="1" applyAlignment="1">
      <alignment horizontal="left" vertical="center"/>
    </xf>
    <xf numFmtId="0" fontId="34" fillId="35" borderId="0" xfId="0" applyFont="1" applyFill="1" applyAlignment="1">
      <alignment horizontal="center" vertical="center"/>
    </xf>
    <xf numFmtId="0" fontId="38" fillId="35" borderId="0" xfId="0" applyFont="1" applyFill="1" applyAlignment="1">
      <alignment horizontal="center" vertical="center"/>
    </xf>
    <xf numFmtId="0" fontId="39" fillId="35" borderId="0" xfId="0" applyFont="1" applyFill="1" applyAlignment="1">
      <alignment horizontal="center" vertical="center"/>
    </xf>
    <xf numFmtId="0" fontId="37" fillId="35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center" vertical="center"/>
    </xf>
    <xf numFmtId="0" fontId="136" fillId="35" borderId="29" xfId="0" applyFont="1" applyFill="1" applyBorder="1" applyAlignment="1">
      <alignment horizontal="center" vertical="center"/>
    </xf>
    <xf numFmtId="0" fontId="41" fillId="0" borderId="51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6" fillId="35" borderId="17" xfId="0" applyFont="1" applyFill="1" applyBorder="1" applyAlignment="1">
      <alignment horizontal="center" vertical="center" wrapText="1"/>
    </xf>
    <xf numFmtId="0" fontId="137" fillId="35" borderId="15" xfId="0" applyFont="1" applyFill="1" applyBorder="1" applyAlignment="1">
      <alignment horizontal="center" vertical="center" wrapText="1"/>
    </xf>
    <xf numFmtId="0" fontId="137" fillId="35" borderId="15" xfId="0" applyFont="1" applyFill="1" applyBorder="1" applyAlignment="1">
      <alignment horizontal="center" vertical="center"/>
    </xf>
    <xf numFmtId="0" fontId="138" fillId="35" borderId="47" xfId="0" applyFont="1" applyFill="1" applyBorder="1" applyAlignment="1">
      <alignment vertical="center"/>
    </xf>
    <xf numFmtId="0" fontId="139" fillId="34" borderId="33" xfId="46" applyFont="1" applyFill="1" applyBorder="1" applyAlignment="1">
      <alignment horizontal="center" vertical="center"/>
      <protection/>
    </xf>
    <xf numFmtId="0" fontId="139" fillId="34" borderId="34" xfId="46" applyFont="1" applyFill="1" applyBorder="1" applyAlignment="1">
      <alignment horizontal="center" vertical="center"/>
      <protection/>
    </xf>
    <xf numFmtId="0" fontId="139" fillId="34" borderId="35" xfId="46" applyFont="1" applyFill="1" applyBorder="1" applyAlignment="1">
      <alignment horizontal="center" vertical="center"/>
      <protection/>
    </xf>
    <xf numFmtId="0" fontId="134" fillId="12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134" fillId="12" borderId="25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132" fillId="35" borderId="29" xfId="0" applyFont="1" applyFill="1" applyBorder="1" applyAlignment="1">
      <alignment horizontal="center" vertical="center" wrapText="1"/>
    </xf>
    <xf numFmtId="0" fontId="137" fillId="35" borderId="27" xfId="0" applyFont="1" applyFill="1" applyBorder="1" applyAlignment="1">
      <alignment horizontal="center" vertical="center"/>
    </xf>
    <xf numFmtId="0" fontId="137" fillId="35" borderId="37" xfId="0" applyFont="1" applyFill="1" applyBorder="1" applyAlignment="1">
      <alignment horizontal="center" vertical="center"/>
    </xf>
    <xf numFmtId="0" fontId="137" fillId="35" borderId="0" xfId="0" applyFont="1" applyFill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7" fontId="4" fillId="0" borderId="55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178" fontId="4" fillId="0" borderId="55" xfId="0" applyNumberFormat="1" applyFont="1" applyFill="1" applyBorder="1" applyAlignment="1">
      <alignment vertical="center"/>
    </xf>
    <xf numFmtId="178" fontId="4" fillId="0" borderId="37" xfId="0" applyNumberFormat="1" applyFont="1" applyFill="1" applyBorder="1" applyAlignment="1">
      <alignment vertical="center"/>
    </xf>
    <xf numFmtId="179" fontId="4" fillId="0" borderId="55" xfId="0" applyNumberFormat="1" applyFont="1" applyFill="1" applyBorder="1" applyAlignment="1">
      <alignment vertical="center"/>
    </xf>
    <xf numFmtId="179" fontId="4" fillId="0" borderId="37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shrinkToFit="1"/>
    </xf>
    <xf numFmtId="0" fontId="6" fillId="35" borderId="55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5" borderId="41" xfId="50" applyFont="1" applyFill="1" applyBorder="1" applyAlignment="1">
      <alignment horizontal="center" vertical="center" shrinkToFit="1"/>
      <protection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47" xfId="0" applyFont="1" applyFill="1" applyBorder="1" applyAlignment="1">
      <alignment horizontal="center" vertical="center" shrinkToFit="1"/>
    </xf>
    <xf numFmtId="0" fontId="6" fillId="35" borderId="47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 wrapText="1"/>
    </xf>
    <xf numFmtId="0" fontId="139" fillId="34" borderId="61" xfId="46" applyFont="1" applyFill="1" applyBorder="1" applyAlignment="1">
      <alignment horizontal="center" vertical="center"/>
      <protection/>
    </xf>
    <xf numFmtId="0" fontId="138" fillId="34" borderId="62" xfId="0" applyFont="1" applyFill="1" applyBorder="1" applyAlignment="1">
      <alignment horizontal="center" vertical="center"/>
    </xf>
    <xf numFmtId="0" fontId="138" fillId="34" borderId="0" xfId="0" applyFont="1" applyFill="1" applyBorder="1" applyAlignment="1">
      <alignment horizontal="center" vertical="center"/>
    </xf>
    <xf numFmtId="0" fontId="139" fillId="34" borderId="63" xfId="46" applyFont="1" applyFill="1" applyBorder="1" applyAlignment="1">
      <alignment horizontal="center" vertical="center"/>
      <protection/>
    </xf>
    <xf numFmtId="0" fontId="138" fillId="34" borderId="48" xfId="0" applyFont="1" applyFill="1" applyBorder="1" applyAlignment="1">
      <alignment horizontal="center" vertical="center"/>
    </xf>
    <xf numFmtId="0" fontId="138" fillId="34" borderId="64" xfId="0" applyFont="1" applyFill="1" applyBorder="1" applyAlignment="1">
      <alignment horizontal="center" vertical="center"/>
    </xf>
    <xf numFmtId="0" fontId="138" fillId="34" borderId="39" xfId="0" applyFont="1" applyFill="1" applyBorder="1" applyAlignment="1">
      <alignment horizontal="center" vertical="center"/>
    </xf>
    <xf numFmtId="0" fontId="139" fillId="34" borderId="48" xfId="46" applyFont="1" applyFill="1" applyBorder="1" applyAlignment="1">
      <alignment horizontal="center" vertical="center"/>
      <protection/>
    </xf>
    <xf numFmtId="0" fontId="138" fillId="34" borderId="65" xfId="0" applyFont="1" applyFill="1" applyBorder="1" applyAlignment="1">
      <alignment horizontal="center" vertical="center"/>
    </xf>
    <xf numFmtId="0" fontId="138" fillId="34" borderId="25" xfId="0" applyFont="1" applyFill="1" applyBorder="1" applyAlignment="1">
      <alignment horizontal="center" vertical="center"/>
    </xf>
    <xf numFmtId="0" fontId="139" fillId="34" borderId="66" xfId="46" applyFont="1" applyFill="1" applyBorder="1" applyAlignment="1">
      <alignment horizontal="center" vertical="center"/>
      <protection/>
    </xf>
    <xf numFmtId="0" fontId="138" fillId="34" borderId="49" xfId="0" applyFont="1" applyFill="1" applyBorder="1" applyAlignment="1">
      <alignment horizontal="center" vertical="center"/>
    </xf>
    <xf numFmtId="0" fontId="138" fillId="34" borderId="67" xfId="0" applyFont="1" applyFill="1" applyBorder="1" applyAlignment="1">
      <alignment horizontal="center" vertical="center"/>
    </xf>
    <xf numFmtId="0" fontId="138" fillId="34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6" fillId="35" borderId="46" xfId="45" applyFont="1" applyFill="1" applyBorder="1" applyAlignment="1">
      <alignment horizontal="center" vertical="center"/>
      <protection/>
    </xf>
    <xf numFmtId="0" fontId="8" fillId="35" borderId="41" xfId="45" applyFont="1" applyFill="1" applyBorder="1" applyAlignment="1">
      <alignment horizontal="center" vertical="center"/>
      <protection/>
    </xf>
    <xf numFmtId="0" fontId="140" fillId="35" borderId="41" xfId="0" applyFont="1" applyFill="1" applyBorder="1" applyAlignment="1">
      <alignment horizontal="center" vertical="center"/>
    </xf>
    <xf numFmtId="0" fontId="141" fillId="35" borderId="41" xfId="0" applyFont="1" applyFill="1" applyBorder="1" applyAlignment="1">
      <alignment horizontal="center" vertical="center" wrapText="1"/>
    </xf>
    <xf numFmtId="0" fontId="11" fillId="34" borderId="68" xfId="46" applyFont="1" applyFill="1" applyBorder="1" applyAlignment="1">
      <alignment horizontal="center" vertical="center"/>
      <protection/>
    </xf>
    <xf numFmtId="0" fontId="11" fillId="34" borderId="69" xfId="46" applyFont="1" applyFill="1" applyBorder="1" applyAlignment="1">
      <alignment horizontal="center" vertical="center"/>
      <protection/>
    </xf>
    <xf numFmtId="0" fontId="12" fillId="34" borderId="69" xfId="46" applyFont="1" applyFill="1" applyBorder="1" applyAlignment="1">
      <alignment horizontal="center" vertical="center"/>
      <protection/>
    </xf>
    <xf numFmtId="0" fontId="12" fillId="34" borderId="70" xfId="46" applyFont="1" applyFill="1" applyBorder="1" applyAlignment="1">
      <alignment horizontal="center" vertical="center"/>
      <protection/>
    </xf>
    <xf numFmtId="0" fontId="0" fillId="35" borderId="41" xfId="0" applyFill="1" applyBorder="1" applyAlignment="1">
      <alignment horizontal="center" vertical="center" wrapText="1"/>
    </xf>
    <xf numFmtId="0" fontId="128" fillId="35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2" fillId="36" borderId="29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 wrapText="1"/>
    </xf>
    <xf numFmtId="0" fontId="132" fillId="37" borderId="29" xfId="0" applyFont="1" applyFill="1" applyBorder="1" applyAlignment="1">
      <alignment horizontal="center" vertical="center" wrapText="1"/>
    </xf>
    <xf numFmtId="0" fontId="128" fillId="0" borderId="17" xfId="48" applyFont="1" applyBorder="1">
      <alignment vertical="center"/>
      <protection/>
    </xf>
    <xf numFmtId="0" fontId="11" fillId="35" borderId="29" xfId="0" applyFont="1" applyFill="1" applyBorder="1" applyAlignment="1">
      <alignment horizontal="center" vertical="center"/>
    </xf>
    <xf numFmtId="0" fontId="132" fillId="0" borderId="29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32" fillId="36" borderId="2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38" borderId="71" xfId="0" applyFont="1" applyFill="1" applyBorder="1" applyAlignment="1">
      <alignment horizontal="center" vertical="center"/>
    </xf>
    <xf numFmtId="0" fontId="51" fillId="38" borderId="72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73" xfId="0" applyFont="1" applyBorder="1" applyAlignment="1">
      <alignment horizontal="right" vertical="center"/>
    </xf>
    <xf numFmtId="0" fontId="142" fillId="0" borderId="73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11" borderId="0" xfId="0" applyFont="1" applyFill="1" applyAlignment="1">
      <alignment vertical="center"/>
    </xf>
    <xf numFmtId="0" fontId="52" fillId="35" borderId="39" xfId="0" applyFont="1" applyFill="1" applyBorder="1" applyAlignment="1">
      <alignment horizontal="right" vertical="center" wrapText="1"/>
    </xf>
    <xf numFmtId="0" fontId="52" fillId="35" borderId="73" xfId="0" applyFont="1" applyFill="1" applyBorder="1" applyAlignment="1">
      <alignment horizontal="right" vertical="center"/>
    </xf>
    <xf numFmtId="0" fontId="52" fillId="0" borderId="73" xfId="0" applyFont="1" applyBorder="1" applyAlignment="1">
      <alignment horizontal="right" vertical="center" wrapText="1"/>
    </xf>
    <xf numFmtId="0" fontId="52" fillId="37" borderId="0" xfId="0" applyFont="1" applyFill="1" applyAlignment="1">
      <alignment vertical="center"/>
    </xf>
    <xf numFmtId="0" fontId="57" fillId="35" borderId="74" xfId="0" applyFont="1" applyFill="1" applyBorder="1" applyAlignment="1">
      <alignment horizontal="right" vertical="center" wrapText="1"/>
    </xf>
    <xf numFmtId="0" fontId="52" fillId="37" borderId="74" xfId="0" applyFont="1" applyFill="1" applyBorder="1" applyAlignment="1">
      <alignment horizontal="right" vertical="center"/>
    </xf>
    <xf numFmtId="0" fontId="52" fillId="39" borderId="74" xfId="0" applyFont="1" applyFill="1" applyBorder="1" applyAlignment="1">
      <alignment horizontal="right" vertical="center"/>
    </xf>
    <xf numFmtId="0" fontId="52" fillId="39" borderId="0" xfId="0" applyFont="1" applyFill="1" applyAlignment="1">
      <alignment vertical="center"/>
    </xf>
    <xf numFmtId="0" fontId="52" fillId="35" borderId="74" xfId="0" applyFont="1" applyFill="1" applyBorder="1" applyAlignment="1">
      <alignment horizontal="right" vertical="center" wrapText="1"/>
    </xf>
    <xf numFmtId="0" fontId="58" fillId="35" borderId="73" xfId="0" applyFont="1" applyFill="1" applyBorder="1" applyAlignment="1">
      <alignment horizontal="right" vertical="center" wrapText="1"/>
    </xf>
    <xf numFmtId="0" fontId="52" fillId="0" borderId="48" xfId="0" applyFont="1" applyBorder="1" applyAlignment="1">
      <alignment horizontal="right" vertical="center"/>
    </xf>
    <xf numFmtId="0" fontId="52" fillId="0" borderId="74" xfId="0" applyFont="1" applyBorder="1" applyAlignment="1">
      <alignment horizontal="right" vertical="center" wrapText="1"/>
    </xf>
    <xf numFmtId="0" fontId="52" fillId="40" borderId="0" xfId="0" applyFont="1" applyFill="1" applyAlignment="1">
      <alignment vertical="center"/>
    </xf>
    <xf numFmtId="0" fontId="52" fillId="35" borderId="74" xfId="0" applyFont="1" applyFill="1" applyBorder="1" applyAlignment="1">
      <alignment horizontal="right" vertical="center"/>
    </xf>
    <xf numFmtId="0" fontId="60" fillId="35" borderId="73" xfId="0" applyFont="1" applyFill="1" applyBorder="1" applyAlignment="1">
      <alignment horizontal="right" vertical="center" wrapText="1"/>
    </xf>
    <xf numFmtId="0" fontId="52" fillId="0" borderId="74" xfId="0" applyFont="1" applyBorder="1" applyAlignment="1">
      <alignment horizontal="right" vertical="center"/>
    </xf>
    <xf numFmtId="0" fontId="52" fillId="14" borderId="0" xfId="0" applyFont="1" applyFill="1" applyAlignment="1">
      <alignment vertical="center"/>
    </xf>
    <xf numFmtId="0" fontId="52" fillId="35" borderId="51" xfId="0" applyFont="1" applyFill="1" applyBorder="1" applyAlignment="1">
      <alignment horizontal="right" vertical="center"/>
    </xf>
    <xf numFmtId="0" fontId="52" fillId="35" borderId="51" xfId="0" applyFont="1" applyFill="1" applyBorder="1" applyAlignment="1">
      <alignment horizontal="right" vertical="center" wrapText="1"/>
    </xf>
    <xf numFmtId="0" fontId="59" fillId="0" borderId="36" xfId="0" applyFont="1" applyBorder="1" applyAlignment="1">
      <alignment horizontal="right" vertical="center"/>
    </xf>
    <xf numFmtId="0" fontId="53" fillId="0" borderId="75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center" wrapText="1"/>
    </xf>
    <xf numFmtId="0" fontId="57" fillId="8" borderId="74" xfId="0" applyFont="1" applyFill="1" applyBorder="1" applyAlignment="1">
      <alignment horizontal="right" vertical="center" wrapText="1"/>
    </xf>
    <xf numFmtId="0" fontId="57" fillId="40" borderId="39" xfId="0" applyFont="1" applyFill="1" applyBorder="1" applyAlignment="1">
      <alignment horizontal="right" vertical="center"/>
    </xf>
    <xf numFmtId="0" fontId="52" fillId="0" borderId="73" xfId="0" applyFont="1" applyBorder="1" applyAlignment="1">
      <alignment horizontal="right" vertical="center"/>
    </xf>
    <xf numFmtId="0" fontId="52" fillId="0" borderId="51" xfId="0" applyFont="1" applyBorder="1" applyAlignment="1">
      <alignment horizontal="right" vertical="center"/>
    </xf>
    <xf numFmtId="0" fontId="52" fillId="0" borderId="76" xfId="0" applyFont="1" applyBorder="1" applyAlignment="1">
      <alignment horizontal="right" vertical="center"/>
    </xf>
    <xf numFmtId="0" fontId="56" fillId="0" borderId="36" xfId="0" applyFont="1" applyBorder="1" applyAlignment="1">
      <alignment horizontal="right" vertical="center"/>
    </xf>
    <xf numFmtId="0" fontId="53" fillId="0" borderId="77" xfId="0" applyFont="1" applyBorder="1" applyAlignment="1">
      <alignment horizontal="right" vertical="center"/>
    </xf>
    <xf numFmtId="0" fontId="53" fillId="0" borderId="62" xfId="0" applyFont="1" applyBorder="1" applyAlignment="1">
      <alignment horizontal="right" vertical="center"/>
    </xf>
    <xf numFmtId="0" fontId="53" fillId="0" borderId="78" xfId="0" applyFont="1" applyBorder="1" applyAlignment="1">
      <alignment horizontal="right" vertical="center"/>
    </xf>
    <xf numFmtId="0" fontId="53" fillId="0" borderId="39" xfId="0" applyFont="1" applyBorder="1" applyAlignment="1">
      <alignment horizontal="right" vertical="center"/>
    </xf>
    <xf numFmtId="0" fontId="52" fillId="0" borderId="48" xfId="0" applyFont="1" applyBorder="1" applyAlignment="1">
      <alignment horizontal="right" vertical="center" wrapText="1"/>
    </xf>
    <xf numFmtId="0" fontId="52" fillId="39" borderId="48" xfId="0" applyFont="1" applyFill="1" applyBorder="1" applyAlignment="1">
      <alignment horizontal="right" vertical="center"/>
    </xf>
    <xf numFmtId="0" fontId="58" fillId="39" borderId="74" xfId="0" applyFont="1" applyFill="1" applyBorder="1" applyAlignment="1">
      <alignment horizontal="right" vertical="center" wrapText="1"/>
    </xf>
    <xf numFmtId="0" fontId="52" fillId="40" borderId="39" xfId="0" applyFont="1" applyFill="1" applyBorder="1" applyAlignment="1">
      <alignment horizontal="right" vertical="center"/>
    </xf>
    <xf numFmtId="0" fontId="52" fillId="35" borderId="48" xfId="0" applyFont="1" applyFill="1" applyBorder="1" applyAlignment="1">
      <alignment horizontal="right" vertical="center"/>
    </xf>
    <xf numFmtId="0" fontId="52" fillId="0" borderId="64" xfId="0" applyFont="1" applyBorder="1" applyAlignment="1">
      <alignment horizontal="right" vertical="center" wrapText="1"/>
    </xf>
    <xf numFmtId="0" fontId="52" fillId="0" borderId="64" xfId="0" applyFont="1" applyBorder="1" applyAlignment="1">
      <alignment horizontal="right" vertical="center"/>
    </xf>
    <xf numFmtId="0" fontId="56" fillId="0" borderId="48" xfId="0" applyFont="1" applyBorder="1" applyAlignment="1">
      <alignment horizontal="right" vertical="center"/>
    </xf>
    <xf numFmtId="0" fontId="143" fillId="35" borderId="79" xfId="0" applyFont="1" applyFill="1" applyBorder="1" applyAlignment="1">
      <alignment horizontal="right" vertical="center"/>
    </xf>
    <xf numFmtId="0" fontId="52" fillId="0" borderId="51" xfId="0" applyFont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182" fontId="63" fillId="0" borderId="0" xfId="0" applyNumberFormat="1" applyFont="1" applyAlignment="1">
      <alignment vertical="center"/>
    </xf>
    <xf numFmtId="0" fontId="52" fillId="41" borderId="74" xfId="0" applyFont="1" applyFill="1" applyBorder="1" applyAlignment="1">
      <alignment horizontal="right" vertical="center"/>
    </xf>
    <xf numFmtId="0" fontId="52" fillId="41" borderId="48" xfId="0" applyFont="1" applyFill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132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132" fillId="0" borderId="41" xfId="0" applyFont="1" applyBorder="1" applyAlignment="1">
      <alignment horizontal="center" vertical="center"/>
    </xf>
    <xf numFmtId="0" fontId="30" fillId="35" borderId="4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right" vertical="center"/>
    </xf>
    <xf numFmtId="0" fontId="52" fillId="0" borderId="75" xfId="0" applyFont="1" applyBorder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9" fillId="0" borderId="48" xfId="0" applyFont="1" applyBorder="1" applyAlignment="1">
      <alignment horizontal="right" vertical="center"/>
    </xf>
    <xf numFmtId="0" fontId="52" fillId="0" borderId="80" xfId="0" applyFont="1" applyBorder="1" applyAlignment="1">
      <alignment horizontal="right" vertical="center"/>
    </xf>
    <xf numFmtId="0" fontId="143" fillId="0" borderId="79" xfId="0" applyFont="1" applyBorder="1" applyAlignment="1">
      <alignment horizontal="right" vertical="center"/>
    </xf>
    <xf numFmtId="0" fontId="56" fillId="0" borderId="81" xfId="0" applyFont="1" applyBorder="1" applyAlignment="1">
      <alignment horizontal="right" vertical="center"/>
    </xf>
    <xf numFmtId="182" fontId="56" fillId="0" borderId="36" xfId="0" applyNumberFormat="1" applyFont="1" applyBorder="1" applyAlignment="1">
      <alignment vertical="center"/>
    </xf>
    <xf numFmtId="182" fontId="56" fillId="0" borderId="82" xfId="0" applyNumberFormat="1" applyFont="1" applyBorder="1" applyAlignment="1">
      <alignment vertical="center"/>
    </xf>
    <xf numFmtId="0" fontId="57" fillId="0" borderId="73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60" fillId="0" borderId="74" xfId="0" applyFont="1" applyBorder="1" applyAlignment="1">
      <alignment horizontal="right" vertical="center" wrapText="1"/>
    </xf>
    <xf numFmtId="0" fontId="143" fillId="14" borderId="0" xfId="0" applyFont="1" applyFill="1" applyAlignment="1">
      <alignment horizontal="right" vertical="center"/>
    </xf>
    <xf numFmtId="0" fontId="56" fillId="0" borderId="83" xfId="0" applyFont="1" applyBorder="1" applyAlignment="1">
      <alignment horizontal="right" vertical="center"/>
    </xf>
    <xf numFmtId="0" fontId="56" fillId="0" borderId="54" xfId="0" applyFont="1" applyBorder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176" fontId="4" fillId="35" borderId="42" xfId="0" applyNumberFormat="1" applyFont="1" applyFill="1" applyBorder="1" applyAlignment="1">
      <alignment vertical="center"/>
    </xf>
    <xf numFmtId="180" fontId="33" fillId="35" borderId="55" xfId="0" applyNumberFormat="1" applyFont="1" applyFill="1" applyBorder="1" applyAlignment="1">
      <alignment vertical="center"/>
    </xf>
    <xf numFmtId="180" fontId="4" fillId="35" borderId="37" xfId="0" applyNumberFormat="1" applyFont="1" applyFill="1" applyBorder="1" applyAlignment="1">
      <alignment vertical="center"/>
    </xf>
    <xf numFmtId="0" fontId="6" fillId="35" borderId="84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128" fillId="35" borderId="0" xfId="48" applyFont="1" applyFill="1">
      <alignment vertical="center"/>
      <protection/>
    </xf>
    <xf numFmtId="0" fontId="19" fillId="35" borderId="41" xfId="0" applyFont="1" applyFill="1" applyBorder="1" applyAlignment="1">
      <alignment horizontal="center" vertical="center" wrapText="1"/>
    </xf>
    <xf numFmtId="0" fontId="144" fillId="35" borderId="46" xfId="0" applyFont="1" applyFill="1" applyBorder="1" applyAlignment="1">
      <alignment horizontal="center" vertical="center" wrapText="1"/>
    </xf>
    <xf numFmtId="0" fontId="6" fillId="35" borderId="85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6" fillId="35" borderId="47" xfId="0" applyFont="1" applyFill="1" applyBorder="1" applyAlignment="1">
      <alignment vertical="center" wrapText="1"/>
    </xf>
    <xf numFmtId="0" fontId="56" fillId="0" borderId="80" xfId="0" applyFont="1" applyBorder="1" applyAlignment="1">
      <alignment horizontal="right" vertical="center"/>
    </xf>
    <xf numFmtId="0" fontId="132" fillId="42" borderId="41" xfId="0" applyFont="1" applyFill="1" applyBorder="1" applyAlignment="1">
      <alignment horizontal="center" vertical="center"/>
    </xf>
    <xf numFmtId="0" fontId="132" fillId="37" borderId="41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 vertical="center" wrapText="1"/>
    </xf>
    <xf numFmtId="0" fontId="16" fillId="37" borderId="41" xfId="0" applyFont="1" applyFill="1" applyBorder="1" applyAlignment="1">
      <alignment horizontal="center" vertical="center" wrapText="1"/>
    </xf>
    <xf numFmtId="0" fontId="110" fillId="0" borderId="0" xfId="33" applyFont="1" applyAlignment="1">
      <alignment horizontal="right" vertical="center"/>
      <protection/>
    </xf>
    <xf numFmtId="0" fontId="6" fillId="35" borderId="86" xfId="0" applyFont="1" applyFill="1" applyBorder="1" applyAlignment="1">
      <alignment horizontal="center" vertical="center"/>
    </xf>
    <xf numFmtId="0" fontId="110" fillId="0" borderId="27" xfId="33" applyFont="1" applyBorder="1" applyAlignment="1">
      <alignment horizontal="right" vertical="center"/>
      <protection/>
    </xf>
    <xf numFmtId="0" fontId="110" fillId="0" borderId="27" xfId="56" applyFont="1" applyBorder="1">
      <alignment vertical="center"/>
      <protection/>
    </xf>
    <xf numFmtId="0" fontId="145" fillId="0" borderId="27" xfId="33" applyFont="1" applyBorder="1" applyAlignment="1">
      <alignment horizontal="right" vertical="center"/>
      <protection/>
    </xf>
    <xf numFmtId="0" fontId="110" fillId="0" borderId="0" xfId="34" applyFont="1" applyAlignment="1">
      <alignment horizontal="right" vertical="center"/>
      <protection/>
    </xf>
    <xf numFmtId="176" fontId="33" fillId="35" borderId="43" xfId="0" applyNumberFormat="1" applyFont="1" applyFill="1" applyBorder="1" applyAlignment="1">
      <alignment horizontal="right" vertical="center"/>
    </xf>
    <xf numFmtId="0" fontId="7" fillId="35" borderId="32" xfId="0" applyFont="1" applyFill="1" applyBorder="1" applyAlignment="1">
      <alignment horizontal="right" vertical="center"/>
    </xf>
    <xf numFmtId="0" fontId="133" fillId="35" borderId="27" xfId="0" applyFont="1" applyFill="1" applyBorder="1" applyAlignment="1">
      <alignment horizontal="right" vertical="center"/>
    </xf>
    <xf numFmtId="0" fontId="134" fillId="34" borderId="62" xfId="0" applyFont="1" applyFill="1" applyBorder="1" applyAlignment="1">
      <alignment horizontal="right" vertical="center"/>
    </xf>
    <xf numFmtId="0" fontId="134" fillId="34" borderId="65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0" fontId="7" fillId="35" borderId="44" xfId="0" applyFont="1" applyFill="1" applyBorder="1" applyAlignment="1">
      <alignment horizontal="right" vertical="center"/>
    </xf>
    <xf numFmtId="0" fontId="110" fillId="0" borderId="27" xfId="34" applyFont="1" applyBorder="1" applyAlignment="1">
      <alignment horizontal="right" vertical="center"/>
      <protection/>
    </xf>
    <xf numFmtId="0" fontId="6" fillId="35" borderId="27" xfId="0" applyFont="1" applyFill="1" applyBorder="1" applyAlignment="1">
      <alignment horizontal="right" vertical="center"/>
    </xf>
    <xf numFmtId="0" fontId="146" fillId="0" borderId="0" xfId="34" applyFont="1" applyAlignment="1">
      <alignment horizontal="right" vertical="center"/>
      <protection/>
    </xf>
    <xf numFmtId="0" fontId="146" fillId="0" borderId="0" xfId="35" applyFont="1">
      <alignment vertical="center"/>
      <protection/>
    </xf>
    <xf numFmtId="0" fontId="110" fillId="0" borderId="0" xfId="34" applyFont="1">
      <alignment horizontal="left" vertical="center"/>
      <protection/>
    </xf>
    <xf numFmtId="0" fontId="110" fillId="0" borderId="27" xfId="35" applyFont="1" applyBorder="1">
      <alignment vertical="center"/>
      <protection/>
    </xf>
    <xf numFmtId="0" fontId="6" fillId="35" borderId="50" xfId="0" applyFont="1" applyFill="1" applyBorder="1" applyAlignment="1">
      <alignment horizontal="center" vertical="center"/>
    </xf>
    <xf numFmtId="0" fontId="133" fillId="35" borderId="51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137" fillId="35" borderId="51" xfId="0" applyFont="1" applyFill="1" applyBorder="1" applyAlignment="1">
      <alignment horizontal="center" vertical="center"/>
    </xf>
    <xf numFmtId="0" fontId="137" fillId="35" borderId="59" xfId="0" applyFont="1" applyFill="1" applyBorder="1" applyAlignment="1">
      <alignment horizontal="center" vertical="center"/>
    </xf>
    <xf numFmtId="0" fontId="145" fillId="0" borderId="27" xfId="56" applyFont="1" applyBorder="1">
      <alignment vertical="center"/>
      <protection/>
    </xf>
    <xf numFmtId="0" fontId="6" fillId="35" borderId="87" xfId="0" applyFont="1" applyFill="1" applyBorder="1" applyAlignment="1">
      <alignment horizontal="center" vertical="center"/>
    </xf>
    <xf numFmtId="0" fontId="144" fillId="34" borderId="55" xfId="0" applyFont="1" applyFill="1" applyBorder="1" applyAlignment="1">
      <alignment horizontal="center" vertical="center"/>
    </xf>
    <xf numFmtId="0" fontId="144" fillId="34" borderId="88" xfId="0" applyFont="1" applyFill="1" applyBorder="1" applyAlignment="1">
      <alignment horizontal="center" vertical="center"/>
    </xf>
    <xf numFmtId="0" fontId="138" fillId="34" borderId="55" xfId="0" applyFont="1" applyFill="1" applyBorder="1" applyAlignment="1">
      <alignment horizontal="center" vertical="center"/>
    </xf>
    <xf numFmtId="0" fontId="138" fillId="34" borderId="89" xfId="0" applyFont="1" applyFill="1" applyBorder="1" applyAlignment="1">
      <alignment horizontal="center" vertical="center"/>
    </xf>
    <xf numFmtId="0" fontId="138" fillId="34" borderId="36" xfId="0" applyFont="1" applyFill="1" applyBorder="1" applyAlignment="1">
      <alignment horizontal="center" vertical="center"/>
    </xf>
    <xf numFmtId="0" fontId="138" fillId="34" borderId="82" xfId="0" applyFont="1" applyFill="1" applyBorder="1" applyAlignment="1">
      <alignment horizontal="center" vertical="center"/>
    </xf>
    <xf numFmtId="0" fontId="128" fillId="34" borderId="90" xfId="0" applyFont="1" applyFill="1" applyBorder="1" applyAlignment="1">
      <alignment horizontal="center" vertical="center" wrapText="1"/>
    </xf>
    <xf numFmtId="0" fontId="128" fillId="34" borderId="32" xfId="0" applyFont="1" applyFill="1" applyBorder="1" applyAlignment="1">
      <alignment horizontal="center" vertical="center" wrapText="1"/>
    </xf>
    <xf numFmtId="0" fontId="128" fillId="34" borderId="91" xfId="0" applyFont="1" applyFill="1" applyBorder="1" applyAlignment="1">
      <alignment horizontal="center" vertical="center" wrapText="1"/>
    </xf>
    <xf numFmtId="0" fontId="138" fillId="34" borderId="92" xfId="0" applyFont="1" applyFill="1" applyBorder="1" applyAlignment="1">
      <alignment horizontal="center" vertical="center"/>
    </xf>
    <xf numFmtId="0" fontId="138" fillId="34" borderId="93" xfId="0" applyFont="1" applyFill="1" applyBorder="1" applyAlignment="1">
      <alignment horizontal="center" vertical="center"/>
    </xf>
    <xf numFmtId="0" fontId="138" fillId="34" borderId="94" xfId="0" applyFont="1" applyFill="1" applyBorder="1" applyAlignment="1">
      <alignment horizontal="center" vertical="center"/>
    </xf>
    <xf numFmtId="0" fontId="137" fillId="34" borderId="90" xfId="0" applyFont="1" applyFill="1" applyBorder="1" applyAlignment="1">
      <alignment horizontal="center" vertical="center" wrapText="1"/>
    </xf>
    <xf numFmtId="0" fontId="137" fillId="34" borderId="32" xfId="0" applyFont="1" applyFill="1" applyBorder="1" applyAlignment="1">
      <alignment horizontal="center" vertical="center" wrapText="1"/>
    </xf>
    <xf numFmtId="0" fontId="137" fillId="34" borderId="91" xfId="0" applyFont="1" applyFill="1" applyBorder="1" applyAlignment="1">
      <alignment horizontal="center" vertical="center" wrapText="1"/>
    </xf>
    <xf numFmtId="0" fontId="33" fillId="12" borderId="95" xfId="0" applyFont="1" applyFill="1" applyBorder="1" applyAlignment="1">
      <alignment horizontal="center" vertical="center"/>
    </xf>
    <xf numFmtId="0" fontId="138" fillId="34" borderId="96" xfId="0" applyFont="1" applyFill="1" applyBorder="1" applyAlignment="1">
      <alignment horizontal="center" vertical="center"/>
    </xf>
    <xf numFmtId="0" fontId="138" fillId="34" borderId="97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 wrapText="1"/>
    </xf>
    <xf numFmtId="0" fontId="4" fillId="34" borderId="98" xfId="0" applyFont="1" applyFill="1" applyBorder="1" applyAlignment="1">
      <alignment horizontal="center" vertical="center"/>
    </xf>
    <xf numFmtId="0" fontId="4" fillId="34" borderId="99" xfId="0" applyFont="1" applyFill="1" applyBorder="1" applyAlignment="1">
      <alignment horizontal="center" vertical="center"/>
    </xf>
    <xf numFmtId="0" fontId="6" fillId="35" borderId="100" xfId="0" applyFont="1" applyFill="1" applyBorder="1" applyAlignment="1">
      <alignment horizontal="center" vertical="center" wrapText="1"/>
    </xf>
    <xf numFmtId="0" fontId="6" fillId="35" borderId="101" xfId="0" applyFont="1" applyFill="1" applyBorder="1" applyAlignment="1">
      <alignment horizontal="center" vertical="center" wrapText="1"/>
    </xf>
    <xf numFmtId="0" fontId="6" fillId="35" borderId="102" xfId="0" applyFont="1" applyFill="1" applyBorder="1" applyAlignment="1">
      <alignment horizontal="center" vertical="center" wrapText="1"/>
    </xf>
    <xf numFmtId="0" fontId="33" fillId="34" borderId="92" xfId="0" applyFont="1" applyFill="1" applyBorder="1" applyAlignment="1">
      <alignment horizontal="center" vertical="center"/>
    </xf>
    <xf numFmtId="0" fontId="6" fillId="35" borderId="8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144" fillId="34" borderId="93" xfId="0" applyFont="1" applyFill="1" applyBorder="1" applyAlignment="1">
      <alignment horizontal="center" vertical="center"/>
    </xf>
    <xf numFmtId="0" fontId="144" fillId="34" borderId="103" xfId="0" applyFont="1" applyFill="1" applyBorder="1" applyAlignment="1">
      <alignment horizontal="center" vertical="center"/>
    </xf>
    <xf numFmtId="0" fontId="138" fillId="34" borderId="98" xfId="0" applyFont="1" applyFill="1" applyBorder="1" applyAlignment="1">
      <alignment horizontal="center" vertical="center"/>
    </xf>
    <xf numFmtId="0" fontId="138" fillId="34" borderId="104" xfId="0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7" fillId="35" borderId="27" xfId="0" applyFont="1" applyFill="1" applyBorder="1" applyAlignment="1">
      <alignment horizontal="center" vertical="center" wrapText="1"/>
    </xf>
    <xf numFmtId="0" fontId="137" fillId="35" borderId="78" xfId="0" applyFont="1" applyFill="1" applyBorder="1" applyAlignment="1">
      <alignment horizontal="center" vertical="center" wrapText="1"/>
    </xf>
    <xf numFmtId="0" fontId="137" fillId="35" borderId="85" xfId="0" applyFont="1" applyFill="1" applyBorder="1" applyAlignment="1">
      <alignment horizontal="center" vertical="center" wrapText="1"/>
    </xf>
    <xf numFmtId="0" fontId="137" fillId="35" borderId="15" xfId="0" applyFont="1" applyFill="1" applyBorder="1" applyAlignment="1">
      <alignment horizontal="center" vertical="center" wrapText="1"/>
    </xf>
    <xf numFmtId="0" fontId="137" fillId="35" borderId="47" xfId="0" applyFont="1" applyFill="1" applyBorder="1" applyAlignment="1">
      <alignment horizontal="center" vertical="center" wrapText="1"/>
    </xf>
    <xf numFmtId="0" fontId="137" fillId="34" borderId="33" xfId="0" applyFont="1" applyFill="1" applyBorder="1" applyAlignment="1">
      <alignment horizontal="center" vertical="center" wrapText="1"/>
    </xf>
    <xf numFmtId="0" fontId="137" fillId="34" borderId="34" xfId="0" applyFont="1" applyFill="1" applyBorder="1" applyAlignment="1">
      <alignment horizontal="center" vertical="center" wrapText="1"/>
    </xf>
    <xf numFmtId="0" fontId="137" fillId="34" borderId="35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28" fillId="35" borderId="27" xfId="0" applyFont="1" applyFill="1" applyBorder="1" applyAlignment="1">
      <alignment horizontal="center" vertical="center" wrapText="1"/>
    </xf>
    <xf numFmtId="0" fontId="128" fillId="35" borderId="78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137" fillId="34" borderId="105" xfId="0" applyFont="1" applyFill="1" applyBorder="1" applyAlignment="1">
      <alignment horizontal="center" vertical="center" wrapText="1"/>
    </xf>
    <xf numFmtId="0" fontId="137" fillId="34" borderId="106" xfId="0" applyFont="1" applyFill="1" applyBorder="1" applyAlignment="1">
      <alignment horizontal="center" vertical="center" wrapText="1"/>
    </xf>
    <xf numFmtId="0" fontId="137" fillId="34" borderId="107" xfId="0" applyFont="1" applyFill="1" applyBorder="1" applyAlignment="1">
      <alignment horizontal="center" vertical="center" wrapText="1"/>
    </xf>
    <xf numFmtId="0" fontId="138" fillId="34" borderId="108" xfId="0" applyFont="1" applyFill="1" applyBorder="1" applyAlignment="1">
      <alignment horizontal="center" vertical="center"/>
    </xf>
    <xf numFmtId="0" fontId="128" fillId="35" borderId="45" xfId="0" applyFont="1" applyFill="1" applyBorder="1" applyAlignment="1">
      <alignment horizontal="center" vertical="center" wrapText="1"/>
    </xf>
    <xf numFmtId="0" fontId="137" fillId="35" borderId="74" xfId="0" applyFont="1" applyFill="1" applyBorder="1" applyAlignment="1">
      <alignment horizontal="center" vertical="center" wrapText="1"/>
    </xf>
    <xf numFmtId="0" fontId="137" fillId="35" borderId="109" xfId="0" applyFont="1" applyFill="1" applyBorder="1" applyAlignment="1">
      <alignment horizontal="center" vertical="center" wrapText="1"/>
    </xf>
    <xf numFmtId="0" fontId="16" fillId="35" borderId="78" xfId="0" applyFont="1" applyFill="1" applyBorder="1" applyAlignment="1">
      <alignment horizontal="center" vertical="center" wrapText="1"/>
    </xf>
    <xf numFmtId="0" fontId="16" fillId="35" borderId="74" xfId="0" applyFont="1" applyFill="1" applyBorder="1" applyAlignment="1">
      <alignment horizontal="center" vertical="center" wrapText="1"/>
    </xf>
    <xf numFmtId="0" fontId="16" fillId="35" borderId="1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textRotation="255"/>
    </xf>
    <xf numFmtId="0" fontId="6" fillId="35" borderId="78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137" fillId="0" borderId="32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32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center" vertical="center"/>
    </xf>
    <xf numFmtId="186" fontId="4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35" borderId="111" xfId="0" applyFont="1" applyFill="1" applyBorder="1" applyAlignment="1">
      <alignment horizontal="center" vertical="center" wrapText="1"/>
    </xf>
    <xf numFmtId="186" fontId="6" fillId="0" borderId="50" xfId="0" applyNumberFormat="1" applyFont="1" applyFill="1" applyBorder="1" applyAlignment="1">
      <alignment horizontal="center" vertical="center"/>
    </xf>
    <xf numFmtId="184" fontId="45" fillId="35" borderId="0" xfId="0" applyNumberFormat="1" applyFont="1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6" fillId="35" borderId="112" xfId="0" applyFont="1" applyFill="1" applyBorder="1" applyAlignment="1">
      <alignment horizontal="center" vertical="center"/>
    </xf>
    <xf numFmtId="0" fontId="6" fillId="35" borderId="113" xfId="0" applyFont="1" applyFill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4" fillId="34" borderId="9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6" fillId="34" borderId="9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91" xfId="0" applyFont="1" applyFill="1" applyBorder="1" applyAlignment="1">
      <alignment horizontal="center" vertical="center" wrapText="1"/>
    </xf>
    <xf numFmtId="0" fontId="33" fillId="34" borderId="108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 wrapText="1"/>
    </xf>
    <xf numFmtId="0" fontId="6" fillId="34" borderId="114" xfId="0" applyFont="1" applyFill="1" applyBorder="1" applyAlignment="1">
      <alignment horizontal="center" vertical="center" wrapText="1"/>
    </xf>
    <xf numFmtId="0" fontId="33" fillId="34" borderId="115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33" fillId="0" borderId="116" xfId="0" applyFont="1" applyFill="1" applyBorder="1" applyAlignment="1">
      <alignment horizontal="center" vertical="center"/>
    </xf>
    <xf numFmtId="0" fontId="33" fillId="0" borderId="117" xfId="0" applyFont="1" applyFill="1" applyBorder="1" applyAlignment="1">
      <alignment horizontal="center" vertical="center"/>
    </xf>
    <xf numFmtId="0" fontId="147" fillId="35" borderId="27" xfId="0" applyFont="1" applyFill="1" applyBorder="1" applyAlignment="1">
      <alignment horizontal="center" vertical="center" wrapText="1"/>
    </xf>
    <xf numFmtId="0" fontId="6" fillId="34" borderId="118" xfId="0" applyFont="1" applyFill="1" applyBorder="1" applyAlignment="1">
      <alignment horizontal="center" vertical="center" wrapText="1"/>
    </xf>
    <xf numFmtId="0" fontId="6" fillId="34" borderId="119" xfId="0" applyFont="1" applyFill="1" applyBorder="1" applyAlignment="1">
      <alignment horizontal="center" vertical="center" wrapText="1"/>
    </xf>
    <xf numFmtId="0" fontId="6" fillId="34" borderId="120" xfId="0" applyFont="1" applyFill="1" applyBorder="1" applyAlignment="1">
      <alignment horizontal="center" vertical="center" wrapText="1"/>
    </xf>
    <xf numFmtId="180" fontId="4" fillId="35" borderId="121" xfId="0" applyNumberFormat="1" applyFont="1" applyFill="1" applyBorder="1" applyAlignment="1">
      <alignment horizontal="center" vertical="center"/>
    </xf>
    <xf numFmtId="180" fontId="4" fillId="35" borderId="43" xfId="0" applyNumberFormat="1" applyFont="1" applyFill="1" applyBorder="1" applyAlignment="1">
      <alignment horizontal="center" vertical="center"/>
    </xf>
    <xf numFmtId="180" fontId="4" fillId="35" borderId="122" xfId="0" applyNumberFormat="1" applyFont="1" applyFill="1" applyBorder="1" applyAlignment="1">
      <alignment horizontal="center" vertical="center"/>
    </xf>
    <xf numFmtId="0" fontId="6" fillId="35" borderId="97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textRotation="255"/>
    </xf>
    <xf numFmtId="0" fontId="4" fillId="0" borderId="119" xfId="0" applyFont="1" applyFill="1" applyBorder="1" applyAlignment="1">
      <alignment horizontal="center" vertical="center" textRotation="255"/>
    </xf>
    <xf numFmtId="176" fontId="4" fillId="35" borderId="72" xfId="0" applyNumberFormat="1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 textRotation="255"/>
    </xf>
    <xf numFmtId="0" fontId="4" fillId="35" borderId="32" xfId="0" applyFont="1" applyFill="1" applyBorder="1" applyAlignment="1">
      <alignment horizontal="center" vertical="center" textRotation="255"/>
    </xf>
    <xf numFmtId="177" fontId="4" fillId="35" borderId="72" xfId="0" applyNumberFormat="1" applyFont="1" applyFill="1" applyBorder="1" applyAlignment="1">
      <alignment horizontal="center" vertical="center"/>
    </xf>
    <xf numFmtId="178" fontId="4" fillId="35" borderId="72" xfId="0" applyNumberFormat="1" applyFont="1" applyFill="1" applyBorder="1" applyAlignment="1">
      <alignment horizontal="center" vertical="center"/>
    </xf>
    <xf numFmtId="0" fontId="4" fillId="35" borderId="123" xfId="0" applyFont="1" applyFill="1" applyBorder="1" applyAlignment="1">
      <alignment horizontal="center" vertical="center" textRotation="255"/>
    </xf>
    <xf numFmtId="0" fontId="4" fillId="35" borderId="73" xfId="0" applyFont="1" applyFill="1" applyBorder="1" applyAlignment="1">
      <alignment horizontal="center" vertical="center" textRotation="255"/>
    </xf>
    <xf numFmtId="0" fontId="4" fillId="35" borderId="80" xfId="0" applyFont="1" applyFill="1" applyBorder="1" applyAlignment="1">
      <alignment horizontal="center" vertical="center" textRotation="255"/>
    </xf>
    <xf numFmtId="0" fontId="136" fillId="35" borderId="27" xfId="0" applyFont="1" applyFill="1" applyBorder="1" applyAlignment="1">
      <alignment horizontal="center" vertical="center" wrapText="1"/>
    </xf>
    <xf numFmtId="179" fontId="4" fillId="35" borderId="72" xfId="0" applyNumberFormat="1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35" borderId="119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51" fillId="38" borderId="121" xfId="0" applyFont="1" applyFill="1" applyBorder="1" applyAlignment="1">
      <alignment horizontal="center" vertical="center"/>
    </xf>
    <xf numFmtId="0" fontId="51" fillId="38" borderId="43" xfId="0" applyFont="1" applyFill="1" applyBorder="1" applyAlignment="1">
      <alignment horizontal="center" vertical="center"/>
    </xf>
    <xf numFmtId="0" fontId="51" fillId="38" borderId="122" xfId="0" applyFont="1" applyFill="1" applyBorder="1" applyAlignment="1">
      <alignment horizontal="center" vertical="center"/>
    </xf>
    <xf numFmtId="182" fontId="53" fillId="0" borderId="44" xfId="0" applyNumberFormat="1" applyFont="1" applyBorder="1" applyAlignment="1">
      <alignment horizontal="center" vertical="center"/>
    </xf>
    <xf numFmtId="182" fontId="53" fillId="0" borderId="124" xfId="0" applyNumberFormat="1" applyFont="1" applyBorder="1" applyAlignment="1">
      <alignment horizontal="center" vertical="center"/>
    </xf>
    <xf numFmtId="182" fontId="52" fillId="0" borderId="0" xfId="0" applyNumberFormat="1" applyFont="1" applyAlignment="1">
      <alignment horizontal="center" vertical="center"/>
    </xf>
    <xf numFmtId="182" fontId="52" fillId="0" borderId="64" xfId="0" applyNumberFormat="1" applyFont="1" applyBorder="1" applyAlignment="1">
      <alignment horizontal="center" vertical="center"/>
    </xf>
    <xf numFmtId="0" fontId="148" fillId="0" borderId="0" xfId="0" applyFont="1" applyAlignment="1">
      <alignment horizontal="left" vertical="center" wrapText="1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149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33" borderId="12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20" fillId="0" borderId="8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7" fillId="33" borderId="126" xfId="0" applyFont="1" applyFill="1" applyBorder="1" applyAlignment="1">
      <alignment horizontal="center" vertical="center"/>
    </xf>
    <xf numFmtId="0" fontId="18" fillId="33" borderId="126" xfId="0" applyFont="1" applyFill="1" applyBorder="1" applyAlignment="1">
      <alignment horizontal="center" vertical="center"/>
    </xf>
    <xf numFmtId="0" fontId="18" fillId="33" borderId="127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5" fillId="33" borderId="125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8" fillId="0" borderId="12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7" fillId="0" borderId="0" xfId="36" applyFont="1" applyBorder="1" applyAlignment="1">
      <alignment horizontal="center" vertical="top"/>
      <protection/>
    </xf>
    <xf numFmtId="0" fontId="27" fillId="0" borderId="18" xfId="36" applyFont="1" applyBorder="1" applyAlignment="1">
      <alignment horizontal="center" vertical="top"/>
      <protection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0" fillId="0" borderId="12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42" fillId="0" borderId="78" xfId="0" applyFont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20" fillId="0" borderId="13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</cellXfs>
  <cellStyles count="7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style" xfId="33"/>
    <cellStyle name="Headstyle 2" xfId="34"/>
    <cellStyle name="一般 10" xfId="35"/>
    <cellStyle name="一般 2" xfId="36"/>
    <cellStyle name="一般 2 2 2" xfId="37"/>
    <cellStyle name="一般 2 2 2 3 2 2" xfId="38"/>
    <cellStyle name="一般 2 3" xfId="39"/>
    <cellStyle name="一般 2 7" xfId="40"/>
    <cellStyle name="一般 3" xfId="41"/>
    <cellStyle name="一般 3 2" xfId="42"/>
    <cellStyle name="一般 3 2 3" xfId="43"/>
    <cellStyle name="一般 3 2 3 3" xfId="44"/>
    <cellStyle name="一般 3 2 4 2" xfId="45"/>
    <cellStyle name="一般 3 3 2" xfId="46"/>
    <cellStyle name="一般 3 3 2 4" xfId="47"/>
    <cellStyle name="一般 4" xfId="48"/>
    <cellStyle name="一般 4 2 3 2" xfId="49"/>
    <cellStyle name="一般 5" xfId="50"/>
    <cellStyle name="一般 6" xfId="51"/>
    <cellStyle name="一般 6 2" xfId="52"/>
    <cellStyle name="一般 7" xfId="53"/>
    <cellStyle name="一般 7 3" xfId="54"/>
    <cellStyle name="一般 7 3 2" xfId="55"/>
    <cellStyle name="一般 8" xfId="56"/>
    <cellStyle name="一般 8 2" xfId="57"/>
    <cellStyle name="一般 9" xfId="58"/>
    <cellStyle name="Comma" xfId="59"/>
    <cellStyle name="Comma [0]" xfId="60"/>
    <cellStyle name="中等" xfId="61"/>
    <cellStyle name="合計" xfId="62"/>
    <cellStyle name="好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警告文字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57150</xdr:rowOff>
    </xdr:from>
    <xdr:to>
      <xdr:col>4</xdr:col>
      <xdr:colOff>1857375</xdr:colOff>
      <xdr:row>25</xdr:row>
      <xdr:rowOff>19050</xdr:rowOff>
    </xdr:to>
    <xdr:pic>
      <xdr:nvPicPr>
        <xdr:cNvPr id="3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5380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38100</xdr:rowOff>
    </xdr:from>
    <xdr:to>
      <xdr:col>7</xdr:col>
      <xdr:colOff>723900</xdr:colOff>
      <xdr:row>36</xdr:row>
      <xdr:rowOff>85725</xdr:rowOff>
    </xdr:to>
    <xdr:sp>
      <xdr:nvSpPr>
        <xdr:cNvPr id="8" name="AutoShape 24"/>
        <xdr:cNvSpPr>
          <a:spLocks/>
        </xdr:cNvSpPr>
      </xdr:nvSpPr>
      <xdr:spPr>
        <a:xfrm>
          <a:off x="38100" y="10668000"/>
          <a:ext cx="15363825" cy="5915025"/>
        </a:xfrm>
        <a:prstGeom prst="roundRect">
          <a:avLst/>
        </a:prstGeom>
        <a:solidFill>
          <a:srgbClr val="FFFFFF"/>
        </a:solidFill>
        <a:ln w="73025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3600" b="0" i="0" u="none" baseline="0">
              <a:solidFill>
                <a:srgbClr val="000000"/>
              </a:solidFill>
            </a:rPr>
            <a:t>   </a:t>
          </a:r>
          <a:r>
            <a:rPr lang="en-US" cap="none" sz="36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◎</a:t>
          </a:r>
          <a:r>
            <a:rPr lang="en-US" cap="none" sz="3600" b="0" i="0" u="none" baseline="0">
              <a:solidFill>
                <a:srgbClr val="008000"/>
              </a:solidFill>
            </a:rPr>
            <a:t>營養小典故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3600" b="1" i="0" u="none" baseline="0">
              <a:solidFill>
                <a:srgbClr val="FF0000"/>
              </a:solidFill>
            </a:rPr>
            <a:t>元宵節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2700" b="0" i="0" u="none" baseline="0">
              <a:solidFill>
                <a:srgbClr val="000000"/>
              </a:solidFill>
            </a:rPr>
            <a:t>小朋友元宵節要到囉！你知道「元宵」的由來嗎？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吃湯圓的習俗可以追溯到宋代。在那之前，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人們在元宵節都吃豆粥或是吃特製的麵點。到了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宋代，開始出現煮食包有糖餡的糯米丸子，叫做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「圓子」的食物的記載。這「圓子」就是今日的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元宵或湯圓。算一算，這項習俗已經有一千多年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的歷史了。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湯圓的外形圓滾飽滿，象徵團圓，相信元宵節吃了這樣的</a:t>
          </a:r>
          <a:r>
            <a:rPr lang="en-US" cap="none" sz="2700" b="0" i="0" u="none" baseline="0">
              <a:solidFill>
                <a:srgbClr val="000000"/>
              </a:solidFill>
            </a:rPr>
            <a:t>應</a:t>
          </a:r>
          <a:r>
            <a:rPr lang="en-US" cap="none" sz="2700" b="0" i="0" u="none" baseline="0">
              <a:solidFill>
                <a:srgbClr val="000000"/>
              </a:solidFill>
            </a:rPr>
            <a:t>景食物，也能為家庭帶來幸福與平安喔。</a:t>
          </a:r>
          <a:r>
            <a:rPr lang="en-US" cap="none" sz="3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104775</xdr:colOff>
      <xdr:row>20</xdr:row>
      <xdr:rowOff>76200</xdr:rowOff>
    </xdr:from>
    <xdr:to>
      <xdr:col>0</xdr:col>
      <xdr:colOff>1571625</xdr:colOff>
      <xdr:row>24</xdr:row>
      <xdr:rowOff>104775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277475"/>
          <a:ext cx="1466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24</xdr:row>
      <xdr:rowOff>123825</xdr:rowOff>
    </xdr:from>
    <xdr:to>
      <xdr:col>7</xdr:col>
      <xdr:colOff>609600</xdr:colOff>
      <xdr:row>29</xdr:row>
      <xdr:rowOff>400050</xdr:rowOff>
    </xdr:to>
    <xdr:pic>
      <xdr:nvPicPr>
        <xdr:cNvPr id="16" name="il_f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0" y="11868150"/>
          <a:ext cx="34766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29</xdr:row>
      <xdr:rowOff>76200</xdr:rowOff>
    </xdr:from>
    <xdr:to>
      <xdr:col>4</xdr:col>
      <xdr:colOff>1857375</xdr:colOff>
      <xdr:row>31</xdr:row>
      <xdr:rowOff>19050</xdr:rowOff>
    </xdr:to>
    <xdr:pic>
      <xdr:nvPicPr>
        <xdr:cNvPr id="19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405890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26</xdr:row>
      <xdr:rowOff>85725</xdr:rowOff>
    </xdr:from>
    <xdr:to>
      <xdr:col>0</xdr:col>
      <xdr:colOff>1771650</xdr:colOff>
      <xdr:row>30</xdr:row>
      <xdr:rowOff>180975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725400"/>
          <a:ext cx="14859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29</xdr:row>
      <xdr:rowOff>76200</xdr:rowOff>
    </xdr:from>
    <xdr:to>
      <xdr:col>4</xdr:col>
      <xdr:colOff>1857375</xdr:colOff>
      <xdr:row>31</xdr:row>
      <xdr:rowOff>19050</xdr:rowOff>
    </xdr:to>
    <xdr:pic>
      <xdr:nvPicPr>
        <xdr:cNvPr id="25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405890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26</xdr:row>
      <xdr:rowOff>85725</xdr:rowOff>
    </xdr:from>
    <xdr:to>
      <xdr:col>0</xdr:col>
      <xdr:colOff>1771650</xdr:colOff>
      <xdr:row>30</xdr:row>
      <xdr:rowOff>180975</xdr:rowOff>
    </xdr:to>
    <xdr:pic>
      <xdr:nvPicPr>
        <xdr:cNvPr id="2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725400"/>
          <a:ext cx="14859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29</xdr:row>
      <xdr:rowOff>76200</xdr:rowOff>
    </xdr:from>
    <xdr:to>
      <xdr:col>4</xdr:col>
      <xdr:colOff>1857375</xdr:colOff>
      <xdr:row>31</xdr:row>
      <xdr:rowOff>19050</xdr:rowOff>
    </xdr:to>
    <xdr:pic>
      <xdr:nvPicPr>
        <xdr:cNvPr id="3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4058900"/>
          <a:ext cx="1162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26</xdr:row>
      <xdr:rowOff>85725</xdr:rowOff>
    </xdr:from>
    <xdr:to>
      <xdr:col>0</xdr:col>
      <xdr:colOff>1771650</xdr:colOff>
      <xdr:row>30</xdr:row>
      <xdr:rowOff>180975</xdr:rowOff>
    </xdr:to>
    <xdr:pic>
      <xdr:nvPicPr>
        <xdr:cNvPr id="3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12725400"/>
          <a:ext cx="14859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76200</xdr:rowOff>
    </xdr:from>
    <xdr:to>
      <xdr:col>4</xdr:col>
      <xdr:colOff>1857375</xdr:colOff>
      <xdr:row>25</xdr:row>
      <xdr:rowOff>9525</xdr:rowOff>
    </xdr:to>
    <xdr:pic>
      <xdr:nvPicPr>
        <xdr:cNvPr id="37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72850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76200</xdr:rowOff>
    </xdr:from>
    <xdr:to>
      <xdr:col>4</xdr:col>
      <xdr:colOff>1857375</xdr:colOff>
      <xdr:row>24</xdr:row>
      <xdr:rowOff>371475</xdr:rowOff>
    </xdr:to>
    <xdr:pic>
      <xdr:nvPicPr>
        <xdr:cNvPr id="42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7285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66675</xdr:rowOff>
    </xdr:from>
    <xdr:to>
      <xdr:col>4</xdr:col>
      <xdr:colOff>1857375</xdr:colOff>
      <xdr:row>25</xdr:row>
      <xdr:rowOff>114300</xdr:rowOff>
    </xdr:to>
    <xdr:pic>
      <xdr:nvPicPr>
        <xdr:cNvPr id="47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63325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26</xdr:row>
      <xdr:rowOff>104775</xdr:rowOff>
    </xdr:from>
    <xdr:to>
      <xdr:col>7</xdr:col>
      <xdr:colOff>581025</xdr:colOff>
      <xdr:row>32</xdr:row>
      <xdr:rowOff>266700</xdr:rowOff>
    </xdr:to>
    <xdr:pic>
      <xdr:nvPicPr>
        <xdr:cNvPr id="52" name="il_f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82425" y="12744450"/>
          <a:ext cx="347662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57150</xdr:rowOff>
    </xdr:from>
    <xdr:to>
      <xdr:col>4</xdr:col>
      <xdr:colOff>1857375</xdr:colOff>
      <xdr:row>25</xdr:row>
      <xdr:rowOff>19050</xdr:rowOff>
    </xdr:to>
    <xdr:pic>
      <xdr:nvPicPr>
        <xdr:cNvPr id="55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5380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26</xdr:row>
      <xdr:rowOff>104775</xdr:rowOff>
    </xdr:from>
    <xdr:to>
      <xdr:col>7</xdr:col>
      <xdr:colOff>581025</xdr:colOff>
      <xdr:row>31</xdr:row>
      <xdr:rowOff>371475</xdr:rowOff>
    </xdr:to>
    <xdr:pic>
      <xdr:nvPicPr>
        <xdr:cNvPr id="60" name="il_f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82425" y="12744450"/>
          <a:ext cx="34766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66675</xdr:rowOff>
    </xdr:from>
    <xdr:to>
      <xdr:col>4</xdr:col>
      <xdr:colOff>1857375</xdr:colOff>
      <xdr:row>25</xdr:row>
      <xdr:rowOff>19050</xdr:rowOff>
    </xdr:to>
    <xdr:pic>
      <xdr:nvPicPr>
        <xdr:cNvPr id="63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6332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26</xdr:row>
      <xdr:rowOff>104775</xdr:rowOff>
    </xdr:from>
    <xdr:to>
      <xdr:col>7</xdr:col>
      <xdr:colOff>581025</xdr:colOff>
      <xdr:row>31</xdr:row>
      <xdr:rowOff>371475</xdr:rowOff>
    </xdr:to>
    <xdr:pic>
      <xdr:nvPicPr>
        <xdr:cNvPr id="68" name="il_f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82425" y="12744450"/>
          <a:ext cx="34766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57150</xdr:rowOff>
    </xdr:from>
    <xdr:to>
      <xdr:col>4</xdr:col>
      <xdr:colOff>1857375</xdr:colOff>
      <xdr:row>25</xdr:row>
      <xdr:rowOff>19050</xdr:rowOff>
    </xdr:to>
    <xdr:pic>
      <xdr:nvPicPr>
        <xdr:cNvPr id="7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5380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38100</xdr:rowOff>
    </xdr:from>
    <xdr:to>
      <xdr:col>7</xdr:col>
      <xdr:colOff>723900</xdr:colOff>
      <xdr:row>36</xdr:row>
      <xdr:rowOff>180975</xdr:rowOff>
    </xdr:to>
    <xdr:sp>
      <xdr:nvSpPr>
        <xdr:cNvPr id="76" name="AutoShape 24"/>
        <xdr:cNvSpPr>
          <a:spLocks/>
        </xdr:cNvSpPr>
      </xdr:nvSpPr>
      <xdr:spPr>
        <a:xfrm>
          <a:off x="38100" y="10668000"/>
          <a:ext cx="15363825" cy="5915025"/>
        </a:xfrm>
        <a:prstGeom prst="roundRect">
          <a:avLst/>
        </a:prstGeom>
        <a:solidFill>
          <a:srgbClr val="FFFFFF"/>
        </a:solidFill>
        <a:ln w="73025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3600" b="0" i="0" u="none" baseline="0">
              <a:solidFill>
                <a:srgbClr val="000000"/>
              </a:solidFill>
            </a:rPr>
            <a:t>   </a:t>
          </a:r>
          <a:r>
            <a:rPr lang="en-US" cap="none" sz="36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◎</a:t>
          </a:r>
          <a:r>
            <a:rPr lang="en-US" cap="none" sz="3600" b="0" i="0" u="none" baseline="0">
              <a:solidFill>
                <a:srgbClr val="008000"/>
              </a:solidFill>
            </a:rPr>
            <a:t>營養小典故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3600" b="1" i="0" u="none" baseline="0">
              <a:solidFill>
                <a:srgbClr val="FF0000"/>
              </a:solidFill>
            </a:rPr>
            <a:t>元宵節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2700" b="0" i="0" u="none" baseline="0">
              <a:solidFill>
                <a:srgbClr val="000000"/>
              </a:solidFill>
            </a:rPr>
            <a:t>小朋友元宵節要到囉！你知道「元宵」的由來嗎？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吃湯圓的習俗可以追溯到宋代。在那之前，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人們在元宵節都吃豆粥或是吃特製的麵點。到了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宋代，開始出現煮食包有糖餡的糯米丸子，叫做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「圓子」的食物的記載。這「圓子」就是今日的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元宵或湯圓。算一算，這項習俗已經有一千多年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的歷史了。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湯圓的外形圓滾飽滿，象徵團圓，相信元宵節吃了這樣的</a:t>
          </a:r>
          <a:r>
            <a:rPr lang="en-US" cap="none" sz="2700" b="0" i="0" u="none" baseline="0">
              <a:solidFill>
                <a:srgbClr val="000000"/>
              </a:solidFill>
            </a:rPr>
            <a:t>應</a:t>
          </a:r>
          <a:r>
            <a:rPr lang="en-US" cap="none" sz="2700" b="0" i="0" u="none" baseline="0">
              <a:solidFill>
                <a:srgbClr val="000000"/>
              </a:solidFill>
            </a:rPr>
            <a:t>景食物，也能為家庭帶來幸福與平安喔。</a:t>
          </a:r>
          <a:r>
            <a:rPr lang="en-US" cap="none" sz="3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24</xdr:row>
      <xdr:rowOff>123825</xdr:rowOff>
    </xdr:from>
    <xdr:to>
      <xdr:col>7</xdr:col>
      <xdr:colOff>609600</xdr:colOff>
      <xdr:row>29</xdr:row>
      <xdr:rowOff>400050</xdr:rowOff>
    </xdr:to>
    <xdr:pic>
      <xdr:nvPicPr>
        <xdr:cNvPr id="83" name="il_f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0" y="11868150"/>
          <a:ext cx="34766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57150</xdr:rowOff>
    </xdr:from>
    <xdr:to>
      <xdr:col>4</xdr:col>
      <xdr:colOff>1857375</xdr:colOff>
      <xdr:row>25</xdr:row>
      <xdr:rowOff>76200</xdr:rowOff>
    </xdr:to>
    <xdr:pic>
      <xdr:nvPicPr>
        <xdr:cNvPr id="86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538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38100</xdr:rowOff>
    </xdr:from>
    <xdr:to>
      <xdr:col>7</xdr:col>
      <xdr:colOff>723900</xdr:colOff>
      <xdr:row>36</xdr:row>
      <xdr:rowOff>180975</xdr:rowOff>
    </xdr:to>
    <xdr:sp>
      <xdr:nvSpPr>
        <xdr:cNvPr id="91" name="AutoShape 24"/>
        <xdr:cNvSpPr>
          <a:spLocks/>
        </xdr:cNvSpPr>
      </xdr:nvSpPr>
      <xdr:spPr>
        <a:xfrm>
          <a:off x="38100" y="10668000"/>
          <a:ext cx="15363825" cy="5915025"/>
        </a:xfrm>
        <a:prstGeom prst="roundRect">
          <a:avLst/>
        </a:prstGeom>
        <a:solidFill>
          <a:srgbClr val="FFFFFF"/>
        </a:solidFill>
        <a:ln w="73025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3600" b="0" i="0" u="none" baseline="0">
              <a:solidFill>
                <a:srgbClr val="000000"/>
              </a:solidFill>
            </a:rPr>
            <a:t>   </a:t>
          </a:r>
          <a:r>
            <a:rPr lang="en-US" cap="none" sz="36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◎</a:t>
          </a:r>
          <a:r>
            <a:rPr lang="en-US" cap="none" sz="3600" b="0" i="0" u="none" baseline="0">
              <a:solidFill>
                <a:srgbClr val="008000"/>
              </a:solidFill>
            </a:rPr>
            <a:t>營養小典故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3600" b="1" i="0" u="none" baseline="0">
              <a:solidFill>
                <a:srgbClr val="FF0000"/>
              </a:solidFill>
            </a:rPr>
            <a:t>元宵節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2700" b="0" i="0" u="none" baseline="0">
              <a:solidFill>
                <a:srgbClr val="000000"/>
              </a:solidFill>
            </a:rPr>
            <a:t>小朋友元宵節要到囉！你知道「元宵」的由來嗎？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吃湯圓的習俗可以追溯到宋代。在那之前，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人們在元宵節都吃豆粥或是吃特製的麵點。到了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宋代，開始出現煮食包有糖餡的糯米丸子，叫做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「圓子」的食物的記載。這「圓子」就是今日的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元宵或湯圓。算一算，這項習俗已經有一千多年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的歷史了。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湯圓的外形圓滾飽滿，象徵團圓，相信元宵節吃了這樣的</a:t>
          </a:r>
          <a:r>
            <a:rPr lang="en-US" cap="none" sz="2700" b="0" i="0" u="none" baseline="0">
              <a:solidFill>
                <a:srgbClr val="000000"/>
              </a:solidFill>
            </a:rPr>
            <a:t>應</a:t>
          </a:r>
          <a:r>
            <a:rPr lang="en-US" cap="none" sz="2700" b="0" i="0" u="none" baseline="0">
              <a:solidFill>
                <a:srgbClr val="000000"/>
              </a:solidFill>
            </a:rPr>
            <a:t>景食物，也能為家庭帶來幸福與平安喔。</a:t>
          </a:r>
          <a:r>
            <a:rPr lang="en-US" cap="none" sz="3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24</xdr:row>
      <xdr:rowOff>123825</xdr:rowOff>
    </xdr:from>
    <xdr:to>
      <xdr:col>7</xdr:col>
      <xdr:colOff>609600</xdr:colOff>
      <xdr:row>30</xdr:row>
      <xdr:rowOff>123825</xdr:rowOff>
    </xdr:to>
    <xdr:pic>
      <xdr:nvPicPr>
        <xdr:cNvPr id="98" name="il_f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0" y="11868150"/>
          <a:ext cx="34766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23</xdr:row>
      <xdr:rowOff>57150</xdr:rowOff>
    </xdr:from>
    <xdr:to>
      <xdr:col>4</xdr:col>
      <xdr:colOff>1857375</xdr:colOff>
      <xdr:row>25</xdr:row>
      <xdr:rowOff>19050</xdr:rowOff>
    </xdr:to>
    <xdr:pic>
      <xdr:nvPicPr>
        <xdr:cNvPr id="10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1353800"/>
          <a:ext cx="1162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38100</xdr:rowOff>
    </xdr:from>
    <xdr:to>
      <xdr:col>7</xdr:col>
      <xdr:colOff>723900</xdr:colOff>
      <xdr:row>36</xdr:row>
      <xdr:rowOff>180975</xdr:rowOff>
    </xdr:to>
    <xdr:sp>
      <xdr:nvSpPr>
        <xdr:cNvPr id="106" name="AutoShape 24"/>
        <xdr:cNvSpPr>
          <a:spLocks/>
        </xdr:cNvSpPr>
      </xdr:nvSpPr>
      <xdr:spPr>
        <a:xfrm>
          <a:off x="38100" y="10668000"/>
          <a:ext cx="15363825" cy="5915025"/>
        </a:xfrm>
        <a:prstGeom prst="roundRect">
          <a:avLst/>
        </a:prstGeom>
        <a:solidFill>
          <a:srgbClr val="FFFFFF"/>
        </a:solidFill>
        <a:ln w="73025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3600" b="0" i="0" u="none" baseline="0">
              <a:solidFill>
                <a:srgbClr val="000000"/>
              </a:solidFill>
            </a:rPr>
            <a:t>   </a:t>
          </a:r>
          <a:r>
            <a:rPr lang="en-US" cap="none" sz="3600" b="0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◎</a:t>
          </a:r>
          <a:r>
            <a:rPr lang="en-US" cap="none" sz="3600" b="0" i="0" u="none" baseline="0">
              <a:solidFill>
                <a:srgbClr val="008000"/>
              </a:solidFill>
            </a:rPr>
            <a:t>營養小典故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3600" b="1" i="0" u="none" baseline="0">
              <a:solidFill>
                <a:srgbClr val="FF0000"/>
              </a:solidFill>
            </a:rPr>
            <a:t>元宵節</a:t>
          </a:r>
          <a:r>
            <a:rPr lang="en-US" cap="none" sz="3600" b="0" i="0" u="none" baseline="0">
              <a:solidFill>
                <a:srgbClr val="000000"/>
              </a:solidFill>
            </a:rPr>
            <a:t>~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                        </a:t>
          </a:r>
          <a:r>
            <a:rPr lang="en-US" cap="none" sz="2700" b="0" i="0" u="none" baseline="0">
              <a:solidFill>
                <a:srgbClr val="000000"/>
              </a:solidFill>
            </a:rPr>
            <a:t>小朋友元宵節要到囉！你知道「元宵」的由來嗎？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吃湯圓的習俗可以追溯到宋代。在那之前，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人們在元宵節都吃豆粥或是吃特製的麵點。到了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宋代，開始出現煮食包有糖餡的糯米丸子，叫做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「圓子」的食物的記載。這「圓子」就是今日的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元宵或湯圓。算一算，這項習俗已經有一千多年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的歷史了。</a:t>
          </a:r>
          <a:r>
            <a:rPr lang="en-US" cap="none" sz="2700" b="0" i="0" u="none" baseline="0">
              <a:solidFill>
                <a:srgbClr val="000000"/>
              </a:solidFill>
            </a:rPr>
            <a:t>
</a:t>
          </a:r>
          <a:r>
            <a:rPr lang="en-US" cap="none" sz="2700" b="0" i="0" u="none" baseline="0">
              <a:solidFill>
                <a:srgbClr val="000000"/>
              </a:solidFill>
            </a:rPr>
            <a:t>         </a:t>
          </a:r>
          <a:r>
            <a:rPr lang="en-US" cap="none" sz="2700" b="0" i="0" u="none" baseline="0">
              <a:solidFill>
                <a:srgbClr val="000000"/>
              </a:solidFill>
            </a:rPr>
            <a:t>湯圓的外形圓滾飽滿，象徵團圓，相信元宵節吃了這樣的</a:t>
          </a:r>
          <a:r>
            <a:rPr lang="en-US" cap="none" sz="2700" b="0" i="0" u="none" baseline="0">
              <a:solidFill>
                <a:srgbClr val="000000"/>
              </a:solidFill>
            </a:rPr>
            <a:t>應</a:t>
          </a:r>
          <a:r>
            <a:rPr lang="en-US" cap="none" sz="2700" b="0" i="0" u="none" baseline="0">
              <a:solidFill>
                <a:srgbClr val="000000"/>
              </a:solidFill>
            </a:rPr>
            <a:t>景食物，也能為家庭帶來幸福與平安喔。</a:t>
          </a:r>
          <a:r>
            <a:rPr lang="en-US" cap="none" sz="3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24</xdr:row>
      <xdr:rowOff>123825</xdr:rowOff>
    </xdr:from>
    <xdr:to>
      <xdr:col>7</xdr:col>
      <xdr:colOff>609600</xdr:colOff>
      <xdr:row>29</xdr:row>
      <xdr:rowOff>400050</xdr:rowOff>
    </xdr:to>
    <xdr:pic>
      <xdr:nvPicPr>
        <xdr:cNvPr id="113" name="il_f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0" y="11868150"/>
          <a:ext cx="34766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19050</xdr:rowOff>
    </xdr:from>
    <xdr:to>
      <xdr:col>0</xdr:col>
      <xdr:colOff>1562100</xdr:colOff>
      <xdr:row>24</xdr:row>
      <xdr:rowOff>104775</xdr:rowOff>
    </xdr:to>
    <xdr:pic>
      <xdr:nvPicPr>
        <xdr:cNvPr id="11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220325"/>
          <a:ext cx="1476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peng\zhipeng\&#21320;&#39184;&#31192;&#26360;\d\&#36039;&#26009;\&#33756;&#21934;\105&#23416;&#24180;\11&#26376;\&#20689;&#24859;110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689;&#24859;2&#26376;0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peng\zhipeng\108&#23416;&#24180;&#20689;&#24859;&#21697;&#28147;12.22\&#33756;&#21934;\107&#23416;&#24180;\108&#24180;02&#26376;\&#21320;&#39184;\&#20689;&#24859;02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11月"/>
      <sheetName val="1一日誌"/>
      <sheetName val="1二日誌"/>
      <sheetName val="1三日誌"/>
      <sheetName val="1四日誌"/>
      <sheetName val="1五日誌"/>
      <sheetName val="2一"/>
      <sheetName val="2二"/>
      <sheetName val="2三"/>
      <sheetName val="2四"/>
      <sheetName val="2五"/>
    </sheetNames>
    <sheetDataSet>
      <sheetData sheetId="0">
        <row r="34">
          <cell r="AK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2月"/>
      <sheetName val="1一日誌"/>
      <sheetName val="1二日誌"/>
      <sheetName val="1三日誌"/>
      <sheetName val="1四日誌"/>
      <sheetName val="1五日誌"/>
      <sheetName val="2六日誌"/>
      <sheetName val="2一"/>
      <sheetName val="2二"/>
      <sheetName val="2三"/>
      <sheetName val="2四"/>
      <sheetName val="2五"/>
    </sheetNames>
    <sheetDataSet>
      <sheetData sheetId="0">
        <row r="30">
          <cell r="AQ30">
            <v>4.5</v>
          </cell>
        </row>
        <row r="31">
          <cell r="AQ31">
            <v>2.16</v>
          </cell>
        </row>
        <row r="32">
          <cell r="AQ32">
            <v>1.3</v>
          </cell>
        </row>
        <row r="33">
          <cell r="AQ33">
            <v>2.5</v>
          </cell>
        </row>
        <row r="34">
          <cell r="AQ34">
            <v>0.2</v>
          </cell>
        </row>
        <row r="35">
          <cell r="AQ35">
            <v>634</v>
          </cell>
        </row>
      </sheetData>
      <sheetData sheetId="1">
        <row r="30">
          <cell r="AJ30">
            <v>4.220000000000001</v>
          </cell>
        </row>
        <row r="31">
          <cell r="AJ31">
            <v>2.1399999999999997</v>
          </cell>
        </row>
        <row r="32">
          <cell r="AJ32">
            <v>1.44</v>
          </cell>
        </row>
        <row r="33">
          <cell r="AJ33">
            <v>2.5</v>
          </cell>
        </row>
        <row r="34">
          <cell r="AJ34">
            <v>0.22000000000000003</v>
          </cell>
        </row>
        <row r="35">
          <cell r="AJ35">
            <v>618.8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三周"/>
      <sheetName val="第四周"/>
      <sheetName val="2月總表"/>
      <sheetName val="3一日誌"/>
      <sheetName val="3二日誌"/>
      <sheetName val="3三日誌"/>
      <sheetName val="3四日誌"/>
      <sheetName val="3五日誌"/>
      <sheetName val="3六日誌"/>
      <sheetName val="4一"/>
      <sheetName val="4二"/>
      <sheetName val="4三"/>
      <sheetName val="4四"/>
      <sheetName val="4五"/>
    </sheetNames>
    <sheetDataSet>
      <sheetData sheetId="0">
        <row r="30">
          <cell r="AJ30">
            <v>4.35</v>
          </cell>
        </row>
        <row r="31">
          <cell r="AJ31">
            <v>2.125</v>
          </cell>
        </row>
        <row r="32">
          <cell r="AJ32">
            <v>1.5</v>
          </cell>
        </row>
        <row r="33">
          <cell r="AJ33">
            <v>2.5</v>
          </cell>
        </row>
        <row r="35">
          <cell r="AJ35">
            <v>628.875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"/>
  <sheetViews>
    <sheetView view="pageBreakPreview" zoomScale="75" zoomScaleNormal="75" zoomScaleSheetLayoutView="75" zoomScalePageLayoutView="0" workbookViewId="0" topLeftCell="E1">
      <selection activeCell="AH30" sqref="AH30:AI30"/>
    </sheetView>
  </sheetViews>
  <sheetFormatPr defaultColWidth="6.125" defaultRowHeight="22.5" customHeight="1"/>
  <cols>
    <col min="1" max="1" width="4.625" style="108" customWidth="1"/>
    <col min="2" max="2" width="17.125" style="106" customWidth="1"/>
    <col min="3" max="3" width="5.625" style="107" hidden="1" customWidth="1"/>
    <col min="4" max="4" width="6.00390625" style="107" customWidth="1"/>
    <col min="5" max="5" width="4.125" style="107" customWidth="1"/>
    <col min="6" max="6" width="5.625" style="135" hidden="1" customWidth="1"/>
    <col min="7" max="7" width="5.625" style="109" hidden="1" customWidth="1"/>
    <col min="8" max="8" width="4.625" style="108" customWidth="1"/>
    <col min="9" max="9" width="17.00390625" style="106" customWidth="1"/>
    <col min="10" max="10" width="5.625" style="107" hidden="1" customWidth="1"/>
    <col min="11" max="11" width="6.00390625" style="107" customWidth="1"/>
    <col min="12" max="12" width="4.125" style="107" customWidth="1"/>
    <col min="13" max="13" width="5.625" style="135" hidden="1" customWidth="1"/>
    <col min="14" max="14" width="6.25390625" style="109" hidden="1" customWidth="1"/>
    <col min="15" max="15" width="4.625" style="108" customWidth="1"/>
    <col min="16" max="16" width="17.125" style="106" customWidth="1"/>
    <col min="17" max="17" width="5.625" style="107" hidden="1" customWidth="1"/>
    <col min="18" max="18" width="6.00390625" style="107" customWidth="1"/>
    <col min="19" max="19" width="4.125" style="107" customWidth="1"/>
    <col min="20" max="20" width="5.625" style="135" hidden="1" customWidth="1"/>
    <col min="21" max="21" width="5.75390625" style="109" hidden="1" customWidth="1"/>
    <col min="22" max="22" width="4.625" style="110" customWidth="1"/>
    <col min="23" max="23" width="17.125" style="106" customWidth="1"/>
    <col min="24" max="24" width="5.625" style="107" hidden="1" customWidth="1"/>
    <col min="25" max="25" width="6.00390625" style="107" customWidth="1"/>
    <col min="26" max="26" width="4.125" style="107" customWidth="1"/>
    <col min="27" max="27" width="7.00390625" style="135" hidden="1" customWidth="1"/>
    <col min="28" max="28" width="6.625" style="109" hidden="1" customWidth="1"/>
    <col min="29" max="29" width="4.625" style="108" customWidth="1"/>
    <col min="30" max="30" width="17.125" style="106" customWidth="1"/>
    <col min="31" max="32" width="5.625" style="107" customWidth="1"/>
    <col min="33" max="33" width="4.125" style="107" customWidth="1"/>
    <col min="34" max="34" width="5.75390625" style="136" customWidth="1"/>
    <col min="35" max="35" width="6.625" style="109" customWidth="1"/>
    <col min="36" max="36" width="4.625" style="108" customWidth="1"/>
    <col min="37" max="37" width="17.125" style="106" customWidth="1"/>
    <col min="38" max="39" width="5.625" style="107" customWidth="1"/>
    <col min="40" max="40" width="4.125" style="107" customWidth="1"/>
    <col min="41" max="41" width="5.75390625" style="136" customWidth="1"/>
    <col min="42" max="42" width="6.625" style="109" customWidth="1"/>
    <col min="43" max="43" width="8.625" style="112" customWidth="1"/>
    <col min="44" max="16384" width="6.125" style="112" customWidth="1"/>
  </cols>
  <sheetData>
    <row r="1" spans="1:43" s="96" customFormat="1" ht="18.75" customHeight="1">
      <c r="A1" s="471" t="s">
        <v>407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265"/>
      <c r="N1" s="265"/>
      <c r="O1" s="264">
        <v>1</v>
      </c>
      <c r="P1" s="475" t="s">
        <v>395</v>
      </c>
      <c r="Q1" s="475"/>
      <c r="R1" s="475"/>
      <c r="S1" s="475"/>
      <c r="T1" s="475"/>
      <c r="U1" s="475"/>
      <c r="V1" s="475"/>
      <c r="W1" s="156" t="s">
        <v>197</v>
      </c>
      <c r="X1" s="155"/>
      <c r="Y1" s="469" t="e">
        <f>#REF!</f>
        <v>#REF!</v>
      </c>
      <c r="Z1" s="469"/>
      <c r="AA1" s="155"/>
      <c r="AB1" s="155"/>
      <c r="AC1" s="155"/>
      <c r="AD1" s="153" t="s">
        <v>0</v>
      </c>
      <c r="AE1" s="463">
        <v>1450</v>
      </c>
      <c r="AF1" s="463"/>
      <c r="AG1" s="463"/>
      <c r="AH1" s="94"/>
      <c r="AI1" s="95"/>
      <c r="AJ1" s="155"/>
      <c r="AK1" s="153" t="s">
        <v>0</v>
      </c>
      <c r="AL1" s="463">
        <v>1450</v>
      </c>
      <c r="AM1" s="463"/>
      <c r="AN1" s="463"/>
      <c r="AO1" s="94"/>
      <c r="AP1" s="95"/>
      <c r="AQ1" s="155"/>
    </row>
    <row r="2" spans="1:42" s="97" customFormat="1" ht="18.75" customHeight="1">
      <c r="A2" s="456" t="s">
        <v>1</v>
      </c>
      <c r="B2" s="473">
        <v>45334</v>
      </c>
      <c r="C2" s="473"/>
      <c r="D2" s="473"/>
      <c r="E2" s="473"/>
      <c r="F2" s="212"/>
      <c r="G2" s="213"/>
      <c r="H2" s="456" t="s">
        <v>1</v>
      </c>
      <c r="I2" s="470">
        <f>B2+1</f>
        <v>45335</v>
      </c>
      <c r="J2" s="470"/>
      <c r="K2" s="470"/>
      <c r="L2" s="470"/>
      <c r="M2" s="214"/>
      <c r="N2" s="215"/>
      <c r="O2" s="456" t="s">
        <v>1</v>
      </c>
      <c r="P2" s="474">
        <f>I2+1</f>
        <v>45336</v>
      </c>
      <c r="Q2" s="474"/>
      <c r="R2" s="474"/>
      <c r="S2" s="474"/>
      <c r="T2" s="216"/>
      <c r="U2" s="217"/>
      <c r="V2" s="456" t="s">
        <v>1</v>
      </c>
      <c r="W2" s="464">
        <f>P2+1</f>
        <v>45337</v>
      </c>
      <c r="X2" s="464"/>
      <c r="Y2" s="464"/>
      <c r="Z2" s="464"/>
      <c r="AA2" s="218"/>
      <c r="AB2" s="219"/>
      <c r="AC2" s="456" t="s">
        <v>1</v>
      </c>
      <c r="AD2" s="472">
        <f>W2+1</f>
        <v>45338</v>
      </c>
      <c r="AE2" s="472"/>
      <c r="AF2" s="472"/>
      <c r="AG2" s="472"/>
      <c r="AH2" s="220"/>
      <c r="AI2" s="219"/>
      <c r="AJ2" s="456" t="s">
        <v>1</v>
      </c>
      <c r="AK2" s="465">
        <f>AD2+1</f>
        <v>45339</v>
      </c>
      <c r="AL2" s="465"/>
      <c r="AM2" s="465"/>
      <c r="AN2" s="465"/>
      <c r="AO2" s="220"/>
      <c r="AP2" s="219"/>
    </row>
    <row r="3" spans="1:42" s="97" customFormat="1" ht="18.75" customHeight="1" hidden="1">
      <c r="A3" s="456"/>
      <c r="B3" s="89" t="s">
        <v>2</v>
      </c>
      <c r="C3" s="87" t="s">
        <v>202</v>
      </c>
      <c r="D3" s="88" t="s">
        <v>3</v>
      </c>
      <c r="E3" s="88" t="s">
        <v>4</v>
      </c>
      <c r="F3" s="88" t="s">
        <v>5</v>
      </c>
      <c r="G3" s="87" t="s">
        <v>6</v>
      </c>
      <c r="H3" s="456"/>
      <c r="I3" s="89" t="s">
        <v>2</v>
      </c>
      <c r="J3" s="87" t="s">
        <v>202</v>
      </c>
      <c r="K3" s="88" t="s">
        <v>3</v>
      </c>
      <c r="L3" s="88" t="s">
        <v>4</v>
      </c>
      <c r="M3" s="88" t="s">
        <v>5</v>
      </c>
      <c r="N3" s="87" t="s">
        <v>6</v>
      </c>
      <c r="O3" s="456"/>
      <c r="P3" s="89" t="s">
        <v>2</v>
      </c>
      <c r="Q3" s="87" t="s">
        <v>202</v>
      </c>
      <c r="R3" s="88" t="s">
        <v>3</v>
      </c>
      <c r="S3" s="88" t="s">
        <v>4</v>
      </c>
      <c r="T3" s="88" t="s">
        <v>5</v>
      </c>
      <c r="U3" s="87" t="s">
        <v>6</v>
      </c>
      <c r="V3" s="456"/>
      <c r="W3" s="89" t="s">
        <v>2</v>
      </c>
      <c r="X3" s="87" t="s">
        <v>202</v>
      </c>
      <c r="Y3" s="88" t="s">
        <v>3</v>
      </c>
      <c r="Z3" s="88" t="s">
        <v>4</v>
      </c>
      <c r="AA3" s="88" t="s">
        <v>5</v>
      </c>
      <c r="AB3" s="87" t="s">
        <v>6</v>
      </c>
      <c r="AC3" s="456"/>
      <c r="AD3" s="89" t="s">
        <v>2</v>
      </c>
      <c r="AE3" s="87" t="s">
        <v>202</v>
      </c>
      <c r="AF3" s="88" t="s">
        <v>3</v>
      </c>
      <c r="AG3" s="88" t="s">
        <v>4</v>
      </c>
      <c r="AH3" s="88" t="s">
        <v>5</v>
      </c>
      <c r="AI3" s="87" t="s">
        <v>6</v>
      </c>
      <c r="AJ3" s="456"/>
      <c r="AK3" s="89" t="s">
        <v>2</v>
      </c>
      <c r="AL3" s="87" t="s">
        <v>202</v>
      </c>
      <c r="AM3" s="88" t="s">
        <v>3</v>
      </c>
      <c r="AN3" s="88" t="s">
        <v>4</v>
      </c>
      <c r="AO3" s="88" t="s">
        <v>5</v>
      </c>
      <c r="AP3" s="87" t="s">
        <v>6</v>
      </c>
    </row>
    <row r="4" spans="1:42" s="99" customFormat="1" ht="18.75" customHeight="1">
      <c r="A4" s="456"/>
      <c r="B4" s="460">
        <f>'2月'!A4</f>
        <v>0</v>
      </c>
      <c r="C4" s="460"/>
      <c r="D4" s="460"/>
      <c r="E4" s="460"/>
      <c r="F4" s="221"/>
      <c r="G4" s="98"/>
      <c r="H4" s="456"/>
      <c r="I4" s="466"/>
      <c r="J4" s="466"/>
      <c r="K4" s="466"/>
      <c r="L4" s="466"/>
      <c r="M4" s="221"/>
      <c r="N4" s="98"/>
      <c r="O4" s="456"/>
      <c r="P4" s="466"/>
      <c r="Q4" s="466"/>
      <c r="R4" s="466"/>
      <c r="S4" s="466"/>
      <c r="T4" s="211"/>
      <c r="U4" s="88"/>
      <c r="V4" s="456"/>
      <c r="W4" s="460" t="str">
        <f>'2月'!D4</f>
        <v>糙米飯</v>
      </c>
      <c r="X4" s="460"/>
      <c r="Y4" s="460"/>
      <c r="Z4" s="460"/>
      <c r="AA4" s="221"/>
      <c r="AB4" s="98"/>
      <c r="AC4" s="456"/>
      <c r="AD4" s="466" t="str">
        <f>'2月'!E4</f>
        <v>小米飯</v>
      </c>
      <c r="AE4" s="466"/>
      <c r="AF4" s="466"/>
      <c r="AG4" s="466"/>
      <c r="AH4" s="222"/>
      <c r="AI4" s="394"/>
      <c r="AJ4" s="456"/>
      <c r="AK4" s="468" t="str">
        <f>'2月'!D4</f>
        <v>糙米飯</v>
      </c>
      <c r="AL4" s="468"/>
      <c r="AM4" s="468"/>
      <c r="AN4" s="468"/>
      <c r="AO4" s="372"/>
      <c r="AP4" s="226"/>
    </row>
    <row r="5" spans="1:42" s="115" customFormat="1" ht="18.75" customHeight="1">
      <c r="A5" s="445"/>
      <c r="B5" s="157"/>
      <c r="C5" s="157"/>
      <c r="D5" s="158"/>
      <c r="E5" s="159"/>
      <c r="F5" s="223"/>
      <c r="G5" s="175"/>
      <c r="H5" s="445"/>
      <c r="I5" s="157"/>
      <c r="J5" s="157"/>
      <c r="K5" s="158"/>
      <c r="L5" s="224"/>
      <c r="M5" s="223"/>
      <c r="N5" s="175"/>
      <c r="O5" s="457"/>
      <c r="P5" s="158"/>
      <c r="Q5" s="158"/>
      <c r="R5" s="225"/>
      <c r="S5" s="224"/>
      <c r="T5" s="223"/>
      <c r="U5" s="175"/>
      <c r="V5" s="445"/>
      <c r="W5" s="157"/>
      <c r="X5" s="157"/>
      <c r="Y5" s="158"/>
      <c r="Z5" s="224"/>
      <c r="AA5" s="223">
        <v>166</v>
      </c>
      <c r="AB5" s="175">
        <f aca="true" t="shared" si="0" ref="AB5:AB24">Y5*AA5</f>
        <v>0</v>
      </c>
      <c r="AC5" s="445" t="str">
        <f>'2月'!E5</f>
        <v>筍乾燒肉</v>
      </c>
      <c r="AD5" s="334" t="s">
        <v>462</v>
      </c>
      <c r="AE5" s="329">
        <v>24.5</v>
      </c>
      <c r="AF5" s="158">
        <f>ROUND($AL$1*AE5/12000,0)</f>
        <v>3</v>
      </c>
      <c r="AG5" s="159" t="s">
        <v>245</v>
      </c>
      <c r="AH5" s="376">
        <v>1650</v>
      </c>
      <c r="AI5" s="223">
        <f>AF5*AH5</f>
        <v>4950</v>
      </c>
      <c r="AJ5" s="417" t="str">
        <f>'2月'!D5</f>
        <v>紅糟雞</v>
      </c>
      <c r="AK5" s="158" t="s">
        <v>349</v>
      </c>
      <c r="AL5" s="158">
        <v>49.5</v>
      </c>
      <c r="AM5" s="158">
        <f>ROUND($AL$1*AL5/1000,0)</f>
        <v>72</v>
      </c>
      <c r="AN5" s="159" t="s">
        <v>8</v>
      </c>
      <c r="AO5" s="374">
        <v>163</v>
      </c>
      <c r="AP5" s="226">
        <f aca="true" t="shared" si="1" ref="AP5:AP13">AM5*AO5</f>
        <v>11736</v>
      </c>
    </row>
    <row r="6" spans="1:42" s="115" customFormat="1" ht="18.75" customHeight="1">
      <c r="A6" s="445"/>
      <c r="B6" s="158"/>
      <c r="C6" s="158"/>
      <c r="D6" s="158"/>
      <c r="E6" s="159"/>
      <c r="F6" s="223"/>
      <c r="G6" s="175"/>
      <c r="H6" s="445"/>
      <c r="I6" s="157"/>
      <c r="J6" s="157"/>
      <c r="K6" s="158"/>
      <c r="L6" s="224"/>
      <c r="M6" s="223"/>
      <c r="N6" s="175"/>
      <c r="O6" s="458"/>
      <c r="P6" s="158"/>
      <c r="Q6" s="158"/>
      <c r="R6" s="225"/>
      <c r="S6" s="224"/>
      <c r="T6" s="223"/>
      <c r="U6" s="175"/>
      <c r="V6" s="445"/>
      <c r="W6" s="157"/>
      <c r="X6" s="157"/>
      <c r="Y6" s="158"/>
      <c r="Z6" s="224"/>
      <c r="AA6" s="223">
        <v>142</v>
      </c>
      <c r="AB6" s="175">
        <f t="shared" si="0"/>
        <v>0</v>
      </c>
      <c r="AC6" s="445"/>
      <c r="AD6" s="335" t="s">
        <v>269</v>
      </c>
      <c r="AE6" s="331">
        <v>41.5</v>
      </c>
      <c r="AF6" s="158">
        <f>ROUND($AL$1*AE6/1000,0)</f>
        <v>60</v>
      </c>
      <c r="AG6" s="159" t="s">
        <v>8</v>
      </c>
      <c r="AH6" s="376">
        <v>208</v>
      </c>
      <c r="AI6" s="223">
        <f aca="true" t="shared" si="2" ref="AI6:AI16">AF6*AH6</f>
        <v>12480</v>
      </c>
      <c r="AJ6" s="417"/>
      <c r="AK6" s="158" t="s">
        <v>344</v>
      </c>
      <c r="AL6" s="158">
        <v>3</v>
      </c>
      <c r="AM6" s="158">
        <v>1</v>
      </c>
      <c r="AN6" s="159" t="s">
        <v>345</v>
      </c>
      <c r="AO6" s="374">
        <v>340</v>
      </c>
      <c r="AP6" s="226">
        <f t="shared" si="1"/>
        <v>340</v>
      </c>
    </row>
    <row r="7" spans="1:42" s="115" customFormat="1" ht="18.75" customHeight="1">
      <c r="A7" s="445"/>
      <c r="B7" s="158"/>
      <c r="C7" s="158"/>
      <c r="D7" s="158"/>
      <c r="E7" s="159"/>
      <c r="F7" s="223"/>
      <c r="G7" s="175"/>
      <c r="H7" s="445"/>
      <c r="I7" s="157"/>
      <c r="J7" s="157"/>
      <c r="K7" s="158"/>
      <c r="L7" s="224"/>
      <c r="M7" s="159"/>
      <c r="N7" s="175"/>
      <c r="O7" s="458"/>
      <c r="P7" s="157"/>
      <c r="Q7" s="158"/>
      <c r="R7" s="225"/>
      <c r="S7" s="224"/>
      <c r="T7" s="223"/>
      <c r="U7" s="175"/>
      <c r="V7" s="445"/>
      <c r="W7" s="157"/>
      <c r="X7" s="157"/>
      <c r="Y7" s="158"/>
      <c r="Z7" s="224"/>
      <c r="AA7" s="223">
        <v>42</v>
      </c>
      <c r="AB7" s="175">
        <f t="shared" si="0"/>
        <v>0</v>
      </c>
      <c r="AC7" s="445"/>
      <c r="AD7" s="335" t="s">
        <v>417</v>
      </c>
      <c r="AE7" s="329">
        <v>0.3</v>
      </c>
      <c r="AF7" s="158">
        <f>ROUND($AL$1*AE7/1000,1)</f>
        <v>0.4</v>
      </c>
      <c r="AG7" s="159" t="s">
        <v>8</v>
      </c>
      <c r="AH7" s="376">
        <v>100</v>
      </c>
      <c r="AI7" s="223">
        <f t="shared" si="2"/>
        <v>40</v>
      </c>
      <c r="AJ7" s="417"/>
      <c r="AK7" s="158" t="s">
        <v>200</v>
      </c>
      <c r="AL7" s="158">
        <v>1</v>
      </c>
      <c r="AM7" s="158">
        <f>ROUND($AL$1*AL7/1000,0)</f>
        <v>1</v>
      </c>
      <c r="AN7" s="159" t="s">
        <v>8</v>
      </c>
      <c r="AO7" s="374">
        <v>100</v>
      </c>
      <c r="AP7" s="226">
        <f t="shared" si="1"/>
        <v>100</v>
      </c>
    </row>
    <row r="8" spans="1:42" s="115" customFormat="1" ht="18.75" customHeight="1">
      <c r="A8" s="445"/>
      <c r="B8" s="158"/>
      <c r="C8" s="158"/>
      <c r="D8" s="158"/>
      <c r="E8" s="159"/>
      <c r="F8" s="223"/>
      <c r="G8" s="175"/>
      <c r="H8" s="445"/>
      <c r="I8" s="157"/>
      <c r="J8" s="157"/>
      <c r="K8" s="158"/>
      <c r="L8" s="224"/>
      <c r="M8" s="158"/>
      <c r="N8" s="227"/>
      <c r="O8" s="458"/>
      <c r="P8" s="158"/>
      <c r="Q8" s="158"/>
      <c r="R8" s="225"/>
      <c r="S8" s="224"/>
      <c r="T8" s="223"/>
      <c r="U8" s="175"/>
      <c r="V8" s="445"/>
      <c r="W8" s="157"/>
      <c r="X8" s="157"/>
      <c r="Y8" s="158"/>
      <c r="Z8" s="224"/>
      <c r="AA8" s="223">
        <v>280</v>
      </c>
      <c r="AB8" s="175">
        <f t="shared" si="0"/>
        <v>0</v>
      </c>
      <c r="AC8" s="445"/>
      <c r="AD8" s="334" t="s">
        <v>418</v>
      </c>
      <c r="AE8" s="329">
        <v>0.4</v>
      </c>
      <c r="AF8" s="158">
        <f>ROUND($AL$1*AE8/1000,1)</f>
        <v>0.6</v>
      </c>
      <c r="AG8" s="159" t="s">
        <v>8</v>
      </c>
      <c r="AH8" s="376">
        <v>175</v>
      </c>
      <c r="AI8" s="223">
        <f t="shared" si="2"/>
        <v>105</v>
      </c>
      <c r="AJ8" s="417"/>
      <c r="AK8" s="158" t="s">
        <v>231</v>
      </c>
      <c r="AL8" s="158">
        <v>1.5</v>
      </c>
      <c r="AM8" s="158">
        <f>ROUND($AL$1*AL8/1000,0)</f>
        <v>2</v>
      </c>
      <c r="AN8" s="159" t="s">
        <v>8</v>
      </c>
      <c r="AO8" s="374">
        <v>188</v>
      </c>
      <c r="AP8" s="226">
        <f t="shared" si="1"/>
        <v>376</v>
      </c>
    </row>
    <row r="9" spans="1:42" s="115" customFormat="1" ht="18.75" customHeight="1">
      <c r="A9" s="445"/>
      <c r="B9" s="157"/>
      <c r="C9" s="157"/>
      <c r="D9" s="158"/>
      <c r="E9" s="159"/>
      <c r="F9" s="223"/>
      <c r="G9" s="175"/>
      <c r="H9" s="445"/>
      <c r="I9" s="157"/>
      <c r="J9" s="157"/>
      <c r="K9" s="158"/>
      <c r="L9" s="224"/>
      <c r="M9" s="158"/>
      <c r="N9" s="227"/>
      <c r="O9" s="458"/>
      <c r="P9" s="158"/>
      <c r="Q9" s="158"/>
      <c r="R9" s="225"/>
      <c r="S9" s="224"/>
      <c r="T9" s="223"/>
      <c r="U9" s="175"/>
      <c r="V9" s="445"/>
      <c r="W9" s="157"/>
      <c r="X9" s="157"/>
      <c r="Y9" s="158"/>
      <c r="Z9" s="224"/>
      <c r="AA9" s="223">
        <v>110</v>
      </c>
      <c r="AB9" s="175">
        <f t="shared" si="0"/>
        <v>0</v>
      </c>
      <c r="AC9" s="445"/>
      <c r="AD9" s="335" t="s">
        <v>419</v>
      </c>
      <c r="AE9" s="331">
        <v>12</v>
      </c>
      <c r="AF9" s="158">
        <f>ROUND($AL$1*AE9/3000,0)</f>
        <v>6</v>
      </c>
      <c r="AG9" s="159" t="s">
        <v>209</v>
      </c>
      <c r="AH9" s="376">
        <v>270</v>
      </c>
      <c r="AI9" s="223">
        <f t="shared" si="2"/>
        <v>1620</v>
      </c>
      <c r="AJ9" s="417"/>
      <c r="AK9" s="158" t="s">
        <v>346</v>
      </c>
      <c r="AL9" s="158">
        <v>37</v>
      </c>
      <c r="AM9" s="158">
        <f>ROUND($AL$1*AL9/1000,0)</f>
        <v>54</v>
      </c>
      <c r="AN9" s="159" t="s">
        <v>8</v>
      </c>
      <c r="AO9" s="374">
        <v>148</v>
      </c>
      <c r="AP9" s="226">
        <f t="shared" si="1"/>
        <v>7992</v>
      </c>
    </row>
    <row r="10" spans="1:42" s="115" customFormat="1" ht="18.75" customHeight="1">
      <c r="A10" s="445"/>
      <c r="B10" s="157"/>
      <c r="C10" s="157"/>
      <c r="D10" s="158"/>
      <c r="E10" s="159"/>
      <c r="F10" s="223"/>
      <c r="G10" s="175"/>
      <c r="H10" s="445"/>
      <c r="I10" s="157"/>
      <c r="J10" s="157"/>
      <c r="K10" s="158"/>
      <c r="L10" s="159"/>
      <c r="M10" s="158"/>
      <c r="N10" s="227"/>
      <c r="O10" s="458"/>
      <c r="P10" s="158"/>
      <c r="Q10" s="158"/>
      <c r="R10" s="225"/>
      <c r="S10" s="224"/>
      <c r="T10" s="223"/>
      <c r="U10" s="175"/>
      <c r="V10" s="445"/>
      <c r="W10" s="157"/>
      <c r="X10" s="157"/>
      <c r="Y10" s="158"/>
      <c r="Z10" s="159"/>
      <c r="AA10" s="223">
        <v>50</v>
      </c>
      <c r="AB10" s="175">
        <f t="shared" si="0"/>
        <v>0</v>
      </c>
      <c r="AC10" s="445"/>
      <c r="AD10" s="336" t="s">
        <v>420</v>
      </c>
      <c r="AE10" s="331">
        <v>31</v>
      </c>
      <c r="AF10" s="158">
        <f>ROUND($AL$1*AE10/1000,0)</f>
        <v>45</v>
      </c>
      <c r="AG10" s="159" t="s">
        <v>8</v>
      </c>
      <c r="AH10" s="223">
        <v>193</v>
      </c>
      <c r="AI10" s="223">
        <f t="shared" si="2"/>
        <v>8685</v>
      </c>
      <c r="AJ10" s="417"/>
      <c r="AK10" s="157" t="s">
        <v>350</v>
      </c>
      <c r="AL10" s="157">
        <v>15</v>
      </c>
      <c r="AM10" s="158">
        <f>ROUND($AL$1*AL10/1000,0)</f>
        <v>22</v>
      </c>
      <c r="AN10" s="159" t="s">
        <v>8</v>
      </c>
      <c r="AO10" s="374">
        <v>95</v>
      </c>
      <c r="AP10" s="226">
        <f t="shared" si="1"/>
        <v>2090</v>
      </c>
    </row>
    <row r="11" spans="1:43" s="116" customFormat="1" ht="18.75" customHeight="1">
      <c r="A11" s="445"/>
      <c r="B11" s="157"/>
      <c r="C11" s="157"/>
      <c r="D11" s="158"/>
      <c r="E11" s="159"/>
      <c r="F11" s="223"/>
      <c r="G11" s="175"/>
      <c r="H11" s="445"/>
      <c r="I11" s="157"/>
      <c r="J11" s="157"/>
      <c r="K11" s="158"/>
      <c r="L11" s="159"/>
      <c r="M11" s="158"/>
      <c r="N11" s="227"/>
      <c r="O11" s="458"/>
      <c r="P11" s="158"/>
      <c r="Q11" s="158"/>
      <c r="R11" s="225"/>
      <c r="S11" s="224"/>
      <c r="T11" s="223"/>
      <c r="U11" s="175"/>
      <c r="V11" s="445"/>
      <c r="W11" s="157"/>
      <c r="X11" s="157"/>
      <c r="Y11" s="158"/>
      <c r="Z11" s="159"/>
      <c r="AA11" s="223">
        <v>50</v>
      </c>
      <c r="AB11" s="175">
        <f t="shared" si="0"/>
        <v>0</v>
      </c>
      <c r="AC11" s="445"/>
      <c r="AD11" s="139"/>
      <c r="AE11" s="157"/>
      <c r="AF11" s="158"/>
      <c r="AG11" s="159"/>
      <c r="AH11" s="376"/>
      <c r="AI11" s="223">
        <f t="shared" si="2"/>
        <v>0</v>
      </c>
      <c r="AJ11" s="417"/>
      <c r="AK11" s="139"/>
      <c r="AL11" s="157"/>
      <c r="AM11" s="158"/>
      <c r="AN11" s="159"/>
      <c r="AO11" s="374"/>
      <c r="AP11" s="226">
        <f t="shared" si="1"/>
        <v>0</v>
      </c>
      <c r="AQ11" s="228"/>
    </row>
    <row r="12" spans="1:43" s="115" customFormat="1" ht="18.75" customHeight="1">
      <c r="A12" s="445"/>
      <c r="B12" s="157"/>
      <c r="C12" s="157"/>
      <c r="D12" s="158"/>
      <c r="E12" s="159"/>
      <c r="F12" s="223"/>
      <c r="G12" s="175"/>
      <c r="H12" s="445"/>
      <c r="I12" s="157"/>
      <c r="J12" s="157"/>
      <c r="K12" s="158"/>
      <c r="L12" s="224"/>
      <c r="M12" s="205"/>
      <c r="N12" s="227"/>
      <c r="O12" s="458"/>
      <c r="P12" s="225"/>
      <c r="Q12" s="225"/>
      <c r="R12" s="225"/>
      <c r="S12" s="224"/>
      <c r="T12" s="223"/>
      <c r="U12" s="175"/>
      <c r="V12" s="445"/>
      <c r="W12" s="157"/>
      <c r="X12" s="157"/>
      <c r="Y12" s="158"/>
      <c r="Z12" s="224"/>
      <c r="AA12" s="223">
        <v>75</v>
      </c>
      <c r="AB12" s="175">
        <f t="shared" si="0"/>
        <v>0</v>
      </c>
      <c r="AC12" s="445" t="str">
        <f>'2月'!E6</f>
        <v>番茄炒蛋</v>
      </c>
      <c r="AD12" s="329" t="s">
        <v>232</v>
      </c>
      <c r="AE12" s="329">
        <v>62</v>
      </c>
      <c r="AF12" s="158">
        <f>ROUND($AL$1*AE12/1000,0)</f>
        <v>90</v>
      </c>
      <c r="AG12" s="159" t="s">
        <v>8</v>
      </c>
      <c r="AH12" s="376">
        <v>95</v>
      </c>
      <c r="AI12" s="223">
        <f t="shared" si="2"/>
        <v>8550</v>
      </c>
      <c r="AJ12" s="417" t="str">
        <f>'2月'!D6</f>
        <v>白菜滷</v>
      </c>
      <c r="AK12" s="329" t="s">
        <v>348</v>
      </c>
      <c r="AL12" s="329">
        <v>55</v>
      </c>
      <c r="AM12" s="158">
        <f>ROUND($AL$1*AL12/1000,0)</f>
        <v>80</v>
      </c>
      <c r="AN12" s="159" t="s">
        <v>8</v>
      </c>
      <c r="AO12" s="374">
        <v>57</v>
      </c>
      <c r="AP12" s="226">
        <f t="shared" si="1"/>
        <v>4560</v>
      </c>
      <c r="AQ12" s="229"/>
    </row>
    <row r="13" spans="1:43" s="115" customFormat="1" ht="18.75" customHeight="1">
      <c r="A13" s="445"/>
      <c r="B13" s="157"/>
      <c r="C13" s="157"/>
      <c r="D13" s="158"/>
      <c r="E13" s="159"/>
      <c r="F13" s="223"/>
      <c r="G13" s="175"/>
      <c r="H13" s="445"/>
      <c r="I13" s="158"/>
      <c r="J13" s="158"/>
      <c r="K13" s="158"/>
      <c r="L13" s="159"/>
      <c r="M13" s="223"/>
      <c r="N13" s="227"/>
      <c r="O13" s="458"/>
      <c r="P13" s="225"/>
      <c r="Q13" s="225"/>
      <c r="R13" s="225"/>
      <c r="S13" s="224"/>
      <c r="T13" s="223"/>
      <c r="U13" s="175"/>
      <c r="V13" s="445"/>
      <c r="W13" s="158"/>
      <c r="X13" s="158"/>
      <c r="Y13" s="158"/>
      <c r="Z13" s="159"/>
      <c r="AA13" s="223">
        <v>135</v>
      </c>
      <c r="AB13" s="175">
        <f t="shared" si="0"/>
        <v>0</v>
      </c>
      <c r="AC13" s="445"/>
      <c r="AD13" s="329" t="s">
        <v>416</v>
      </c>
      <c r="AE13" s="329">
        <v>30.5</v>
      </c>
      <c r="AF13" s="158">
        <f>ROUND($AL$1*AE13/1000,0)</f>
        <v>44</v>
      </c>
      <c r="AG13" s="159" t="s">
        <v>8</v>
      </c>
      <c r="AH13" s="376">
        <v>67</v>
      </c>
      <c r="AI13" s="223">
        <f t="shared" si="2"/>
        <v>2948</v>
      </c>
      <c r="AJ13" s="417"/>
      <c r="AK13" s="330" t="s">
        <v>410</v>
      </c>
      <c r="AL13" s="329">
        <v>6</v>
      </c>
      <c r="AM13" s="158">
        <f>ROUND($AL$1*AL13/1000,0)</f>
        <v>9</v>
      </c>
      <c r="AN13" s="159" t="s">
        <v>8</v>
      </c>
      <c r="AO13" s="374">
        <v>115</v>
      </c>
      <c r="AP13" s="226">
        <f t="shared" si="1"/>
        <v>1035</v>
      </c>
      <c r="AQ13" s="229"/>
    </row>
    <row r="14" spans="1:43" s="115" customFormat="1" ht="18.75" customHeight="1">
      <c r="A14" s="445"/>
      <c r="B14" s="158"/>
      <c r="C14" s="158"/>
      <c r="D14" s="158"/>
      <c r="E14" s="159"/>
      <c r="F14" s="223"/>
      <c r="G14" s="175"/>
      <c r="H14" s="445"/>
      <c r="I14" s="158"/>
      <c r="J14" s="158"/>
      <c r="K14" s="158"/>
      <c r="L14" s="224"/>
      <c r="M14" s="223"/>
      <c r="N14" s="175"/>
      <c r="O14" s="458"/>
      <c r="P14" s="225"/>
      <c r="Q14" s="230"/>
      <c r="R14" s="225"/>
      <c r="S14" s="224"/>
      <c r="T14" s="223"/>
      <c r="U14" s="175"/>
      <c r="V14" s="445"/>
      <c r="W14" s="158"/>
      <c r="X14" s="158"/>
      <c r="Y14" s="158"/>
      <c r="Z14" s="224"/>
      <c r="AA14" s="223">
        <v>145</v>
      </c>
      <c r="AB14" s="175">
        <f t="shared" si="0"/>
        <v>0</v>
      </c>
      <c r="AC14" s="445"/>
      <c r="AD14" s="329" t="s">
        <v>415</v>
      </c>
      <c r="AE14" s="329">
        <v>2</v>
      </c>
      <c r="AF14" s="158">
        <f>ROUND($AL$1*AE14/1000,0)</f>
        <v>3</v>
      </c>
      <c r="AG14" s="159" t="s">
        <v>8</v>
      </c>
      <c r="AH14" s="376">
        <v>250</v>
      </c>
      <c r="AI14" s="223">
        <f t="shared" si="2"/>
        <v>750</v>
      </c>
      <c r="AJ14" s="417"/>
      <c r="AK14" s="331" t="s">
        <v>308</v>
      </c>
      <c r="AL14" s="331">
        <v>7</v>
      </c>
      <c r="AM14" s="158">
        <f>ROUND($AL$1*AL14/1000,0)</f>
        <v>10</v>
      </c>
      <c r="AN14" s="159" t="s">
        <v>8</v>
      </c>
      <c r="AO14" s="374">
        <v>39</v>
      </c>
      <c r="AP14" s="226">
        <f>AM14*AO14</f>
        <v>390</v>
      </c>
      <c r="AQ14" s="229"/>
    </row>
    <row r="15" spans="1:42" s="115" customFormat="1" ht="18.75" customHeight="1">
      <c r="A15" s="445"/>
      <c r="B15" s="158"/>
      <c r="C15" s="158"/>
      <c r="D15" s="158"/>
      <c r="E15" s="159"/>
      <c r="F15" s="223"/>
      <c r="G15" s="175"/>
      <c r="H15" s="445"/>
      <c r="I15" s="158"/>
      <c r="J15" s="158"/>
      <c r="K15" s="158"/>
      <c r="L15" s="159"/>
      <c r="M15" s="223"/>
      <c r="N15" s="175"/>
      <c r="O15" s="459"/>
      <c r="P15" s="225"/>
      <c r="Q15" s="225"/>
      <c r="R15" s="231"/>
      <c r="S15" s="232"/>
      <c r="T15" s="223"/>
      <c r="U15" s="175"/>
      <c r="V15" s="445"/>
      <c r="W15" s="158"/>
      <c r="X15" s="158"/>
      <c r="Y15" s="158"/>
      <c r="Z15" s="159"/>
      <c r="AA15" s="223">
        <v>166</v>
      </c>
      <c r="AB15" s="175">
        <f t="shared" si="0"/>
        <v>0</v>
      </c>
      <c r="AC15" s="445"/>
      <c r="AD15" s="157" t="s">
        <v>260</v>
      </c>
      <c r="AE15" s="157">
        <v>0.15</v>
      </c>
      <c r="AF15" s="158">
        <f>ROUND($AL$1*AE15/1000,1)</f>
        <v>0.2</v>
      </c>
      <c r="AG15" s="159" t="s">
        <v>8</v>
      </c>
      <c r="AH15" s="376">
        <v>100</v>
      </c>
      <c r="AI15" s="223">
        <f t="shared" si="2"/>
        <v>20</v>
      </c>
      <c r="AJ15" s="417"/>
      <c r="AK15" s="331" t="s">
        <v>411</v>
      </c>
      <c r="AL15" s="331">
        <v>1.5</v>
      </c>
      <c r="AM15" s="158">
        <f>ROUND($AL$1*AL15/1000,0)</f>
        <v>2</v>
      </c>
      <c r="AN15" s="159" t="s">
        <v>8</v>
      </c>
      <c r="AO15" s="374">
        <v>355</v>
      </c>
      <c r="AP15" s="226">
        <f>AM15*AO15</f>
        <v>710</v>
      </c>
    </row>
    <row r="16" spans="1:42" s="115" customFormat="1" ht="18.75" customHeight="1">
      <c r="A16" s="445"/>
      <c r="B16" s="157"/>
      <c r="C16" s="157"/>
      <c r="D16" s="158"/>
      <c r="E16" s="159"/>
      <c r="F16" s="223"/>
      <c r="G16" s="175"/>
      <c r="H16" s="445"/>
      <c r="I16" s="176"/>
      <c r="J16" s="158"/>
      <c r="K16" s="158"/>
      <c r="L16" s="159"/>
      <c r="M16" s="223"/>
      <c r="N16" s="175"/>
      <c r="O16" s="453"/>
      <c r="P16" s="157"/>
      <c r="Q16" s="157"/>
      <c r="R16" s="225"/>
      <c r="S16" s="224"/>
      <c r="T16" s="233"/>
      <c r="U16" s="234"/>
      <c r="V16" s="445"/>
      <c r="W16" s="176"/>
      <c r="X16" s="158"/>
      <c r="Y16" s="158"/>
      <c r="Z16" s="159"/>
      <c r="AA16" s="223">
        <v>90</v>
      </c>
      <c r="AB16" s="175">
        <f t="shared" si="0"/>
        <v>0</v>
      </c>
      <c r="AC16" s="445"/>
      <c r="AD16" s="157"/>
      <c r="AE16" s="158"/>
      <c r="AF16" s="140"/>
      <c r="AG16" s="178"/>
      <c r="AH16" s="376"/>
      <c r="AI16" s="223">
        <f t="shared" si="2"/>
        <v>0</v>
      </c>
      <c r="AJ16" s="417"/>
      <c r="AK16" s="162" t="s">
        <v>426</v>
      </c>
      <c r="AL16" s="329">
        <v>0.2</v>
      </c>
      <c r="AM16" s="140">
        <f>ROUND($AL$1*AL16/1000,1)</f>
        <v>0.3</v>
      </c>
      <c r="AN16" s="178" t="s">
        <v>8</v>
      </c>
      <c r="AO16" s="374">
        <v>1550</v>
      </c>
      <c r="AP16" s="226">
        <f>AM16*AO16</f>
        <v>465</v>
      </c>
    </row>
    <row r="17" spans="1:42" s="115" customFormat="1" ht="18.75" customHeight="1">
      <c r="A17" s="445"/>
      <c r="B17" s="157"/>
      <c r="C17" s="157"/>
      <c r="D17" s="158"/>
      <c r="E17" s="159"/>
      <c r="F17" s="223"/>
      <c r="G17" s="175"/>
      <c r="H17" s="445"/>
      <c r="I17" s="157"/>
      <c r="J17" s="157"/>
      <c r="K17" s="158"/>
      <c r="L17" s="159"/>
      <c r="M17" s="223"/>
      <c r="N17" s="175"/>
      <c r="O17" s="454"/>
      <c r="T17" s="223"/>
      <c r="U17" s="223"/>
      <c r="V17" s="445"/>
      <c r="W17" s="157"/>
      <c r="X17" s="158"/>
      <c r="Y17" s="158"/>
      <c r="Z17" s="159"/>
      <c r="AA17" s="223">
        <v>67</v>
      </c>
      <c r="AB17" s="175">
        <f t="shared" si="0"/>
        <v>0</v>
      </c>
      <c r="AC17" s="445"/>
      <c r="AD17" s="157"/>
      <c r="AE17" s="157"/>
      <c r="AF17" s="158"/>
      <c r="AG17" s="159"/>
      <c r="AH17" s="397"/>
      <c r="AI17" s="223">
        <f>AF17*AH17</f>
        <v>0</v>
      </c>
      <c r="AJ17" s="417"/>
      <c r="AK17" s="332" t="s">
        <v>412</v>
      </c>
      <c r="AL17" s="331">
        <v>4</v>
      </c>
      <c r="AM17" s="158">
        <f>ROUND($AL$1*AL17/1000,0)</f>
        <v>6</v>
      </c>
      <c r="AN17" s="159" t="s">
        <v>8</v>
      </c>
      <c r="AO17" s="374">
        <v>95</v>
      </c>
      <c r="AP17" s="226">
        <f>AM17*AO17</f>
        <v>570</v>
      </c>
    </row>
    <row r="18" spans="1:42" s="115" customFormat="1" ht="18.75" customHeight="1">
      <c r="A18" s="445"/>
      <c r="B18" s="157"/>
      <c r="C18" s="157"/>
      <c r="D18" s="158"/>
      <c r="E18" s="159"/>
      <c r="F18" s="223"/>
      <c r="G18" s="175"/>
      <c r="H18" s="445"/>
      <c r="I18" s="157"/>
      <c r="J18" s="157"/>
      <c r="K18" s="158"/>
      <c r="L18" s="159"/>
      <c r="M18" s="223"/>
      <c r="N18" s="175"/>
      <c r="O18" s="454"/>
      <c r="P18" s="157"/>
      <c r="Q18" s="157"/>
      <c r="R18" s="225"/>
      <c r="S18" s="224"/>
      <c r="T18" s="206"/>
      <c r="U18" s="235"/>
      <c r="V18" s="445"/>
      <c r="W18" s="157"/>
      <c r="X18" s="157"/>
      <c r="Y18" s="158"/>
      <c r="Z18" s="159"/>
      <c r="AA18" s="223"/>
      <c r="AB18" s="175"/>
      <c r="AC18" s="445"/>
      <c r="AD18" s="158"/>
      <c r="AE18" s="158"/>
      <c r="AF18" s="158"/>
      <c r="AG18" s="159"/>
      <c r="AH18" s="397"/>
      <c r="AI18" s="223"/>
      <c r="AJ18" s="417"/>
      <c r="AK18" s="329" t="s">
        <v>233</v>
      </c>
      <c r="AL18" s="329">
        <v>6.5</v>
      </c>
      <c r="AM18" s="158">
        <f>ROUND($AL$1*AL18/1000,0)</f>
        <v>9</v>
      </c>
      <c r="AN18" s="159" t="s">
        <v>8</v>
      </c>
      <c r="AO18" s="375">
        <v>203</v>
      </c>
      <c r="AP18" s="226">
        <f>AM18*AO18</f>
        <v>1827</v>
      </c>
    </row>
    <row r="19" spans="1:42" s="115" customFormat="1" ht="18.75" customHeight="1">
      <c r="A19" s="462"/>
      <c r="B19" s="158"/>
      <c r="C19" s="158"/>
      <c r="D19" s="158"/>
      <c r="E19" s="159"/>
      <c r="F19" s="223"/>
      <c r="G19" s="175"/>
      <c r="H19" s="461"/>
      <c r="I19" s="158"/>
      <c r="J19" s="158"/>
      <c r="K19" s="158"/>
      <c r="L19" s="158"/>
      <c r="M19" s="223"/>
      <c r="N19" s="236"/>
      <c r="O19" s="454"/>
      <c r="P19" s="157"/>
      <c r="Q19" s="157"/>
      <c r="R19" s="225"/>
      <c r="S19" s="224"/>
      <c r="T19" s="159"/>
      <c r="U19" s="175"/>
      <c r="V19" s="461"/>
      <c r="W19" s="158"/>
      <c r="X19" s="158"/>
      <c r="Y19" s="158"/>
      <c r="Z19" s="158"/>
      <c r="AA19" s="223"/>
      <c r="AB19" s="236"/>
      <c r="AC19" s="442" t="str">
        <f>'2月'!E7</f>
        <v>有機蔬菜</v>
      </c>
      <c r="AD19" s="162" t="s">
        <v>352</v>
      </c>
      <c r="AE19" s="158">
        <v>62</v>
      </c>
      <c r="AF19" s="163">
        <f>ROUND($AL$1*AE19/1000,0)</f>
        <v>90</v>
      </c>
      <c r="AG19" s="164" t="s">
        <v>8</v>
      </c>
      <c r="AH19" s="397"/>
      <c r="AI19" s="398"/>
      <c r="AJ19" s="441" t="str">
        <f>'2月'!D7</f>
        <v>有機蔬菜</v>
      </c>
      <c r="AK19" s="162" t="s">
        <v>352</v>
      </c>
      <c r="AL19" s="158">
        <v>62</v>
      </c>
      <c r="AM19" s="163">
        <f>ROUND($AL$1*AL19/1000,0)</f>
        <v>90</v>
      </c>
      <c r="AN19" s="164" t="s">
        <v>8</v>
      </c>
      <c r="AO19" s="375"/>
      <c r="AP19" s="373"/>
    </row>
    <row r="20" spans="1:42" s="115" customFormat="1" ht="18.75" customHeight="1">
      <c r="A20" s="462"/>
      <c r="B20" s="158"/>
      <c r="C20" s="158"/>
      <c r="D20" s="158"/>
      <c r="E20" s="159"/>
      <c r="F20" s="223"/>
      <c r="G20" s="175"/>
      <c r="H20" s="461"/>
      <c r="I20" s="158"/>
      <c r="J20" s="158"/>
      <c r="K20" s="158"/>
      <c r="L20" s="159"/>
      <c r="M20" s="223"/>
      <c r="N20" s="175"/>
      <c r="O20" s="455"/>
      <c r="P20" s="157"/>
      <c r="Q20" s="157"/>
      <c r="R20" s="225"/>
      <c r="S20" s="224"/>
      <c r="T20" s="159"/>
      <c r="U20" s="175"/>
      <c r="V20" s="461"/>
      <c r="W20" s="176"/>
      <c r="X20" s="158"/>
      <c r="Y20" s="158"/>
      <c r="Z20" s="224"/>
      <c r="AA20" s="223">
        <v>90</v>
      </c>
      <c r="AB20" s="175">
        <f t="shared" si="0"/>
        <v>0</v>
      </c>
      <c r="AC20" s="442"/>
      <c r="AD20" s="158" t="s">
        <v>231</v>
      </c>
      <c r="AE20" s="158">
        <v>0.4</v>
      </c>
      <c r="AF20" s="140">
        <f>ROUND($AL$1*AE20/1000,1)</f>
        <v>0.6</v>
      </c>
      <c r="AG20" s="159" t="s">
        <v>8</v>
      </c>
      <c r="AH20" s="376">
        <v>188</v>
      </c>
      <c r="AI20" s="223">
        <f>AF20*AH20</f>
        <v>112.8</v>
      </c>
      <c r="AJ20" s="441"/>
      <c r="AK20" s="158" t="s">
        <v>231</v>
      </c>
      <c r="AL20" s="158">
        <v>0.4</v>
      </c>
      <c r="AM20" s="140">
        <f>ROUND($AL$1*AL20/1000,1)</f>
        <v>0.6</v>
      </c>
      <c r="AN20" s="159" t="s">
        <v>8</v>
      </c>
      <c r="AO20" s="376">
        <v>188</v>
      </c>
      <c r="AP20" s="226">
        <f aca="true" t="shared" si="3" ref="AP20:AP28">AM20*AO20</f>
        <v>112.8</v>
      </c>
    </row>
    <row r="21" spans="1:42" s="115" customFormat="1" ht="18.75" customHeight="1">
      <c r="A21" s="462"/>
      <c r="B21" s="160"/>
      <c r="C21" s="157"/>
      <c r="D21" s="158"/>
      <c r="E21" s="159"/>
      <c r="F21" s="223"/>
      <c r="G21" s="175"/>
      <c r="H21" s="461"/>
      <c r="I21" s="158"/>
      <c r="J21" s="158"/>
      <c r="K21" s="158"/>
      <c r="L21" s="159"/>
      <c r="M21" s="223"/>
      <c r="N21" s="175"/>
      <c r="O21" s="467"/>
      <c r="P21" s="158"/>
      <c r="Q21" s="158"/>
      <c r="R21" s="225"/>
      <c r="S21" s="224"/>
      <c r="T21" s="223"/>
      <c r="U21" s="175"/>
      <c r="V21" s="461"/>
      <c r="W21" s="157"/>
      <c r="X21" s="157"/>
      <c r="Y21" s="158"/>
      <c r="Z21" s="224"/>
      <c r="AA21" s="223"/>
      <c r="AB21" s="175"/>
      <c r="AC21" s="442"/>
      <c r="AD21" s="158"/>
      <c r="AE21" s="158"/>
      <c r="AF21" s="158"/>
      <c r="AG21" s="159"/>
      <c r="AH21" s="397"/>
      <c r="AI21" s="223"/>
      <c r="AJ21" s="441"/>
      <c r="AK21" s="158"/>
      <c r="AL21" s="158"/>
      <c r="AM21" s="158"/>
      <c r="AN21" s="159"/>
      <c r="AO21" s="223"/>
      <c r="AP21" s="226">
        <f t="shared" si="3"/>
        <v>0</v>
      </c>
    </row>
    <row r="22" spans="1:42" s="115" customFormat="1" ht="18.75" customHeight="1">
      <c r="A22" s="462"/>
      <c r="B22" s="160"/>
      <c r="C22" s="157"/>
      <c r="D22" s="158"/>
      <c r="E22" s="159"/>
      <c r="F22" s="223"/>
      <c r="G22" s="175"/>
      <c r="H22" s="461"/>
      <c r="I22" s="165"/>
      <c r="J22" s="165"/>
      <c r="K22" s="158"/>
      <c r="L22" s="159"/>
      <c r="M22" s="223"/>
      <c r="N22" s="175"/>
      <c r="O22" s="458"/>
      <c r="P22" s="158"/>
      <c r="Q22" s="158"/>
      <c r="R22" s="225"/>
      <c r="S22" s="224"/>
      <c r="T22" s="223"/>
      <c r="U22" s="175"/>
      <c r="V22" s="461"/>
      <c r="W22" s="157"/>
      <c r="X22" s="157"/>
      <c r="Y22" s="158"/>
      <c r="Z22" s="224"/>
      <c r="AA22" s="223"/>
      <c r="AB22" s="175"/>
      <c r="AC22" s="442"/>
      <c r="AD22" s="160"/>
      <c r="AE22" s="157"/>
      <c r="AF22" s="158"/>
      <c r="AG22" s="159"/>
      <c r="AH22" s="223"/>
      <c r="AI22" s="223"/>
      <c r="AJ22" s="441"/>
      <c r="AK22" s="160"/>
      <c r="AL22" s="157"/>
      <c r="AM22" s="158"/>
      <c r="AN22" s="159"/>
      <c r="AO22" s="223"/>
      <c r="AP22" s="226">
        <f t="shared" si="3"/>
        <v>0</v>
      </c>
    </row>
    <row r="23" spans="1:42" s="115" customFormat="1" ht="18.75" customHeight="1">
      <c r="A23" s="433"/>
      <c r="B23" s="157"/>
      <c r="C23" s="157"/>
      <c r="D23" s="158"/>
      <c r="E23" s="159"/>
      <c r="F23" s="223"/>
      <c r="G23" s="175"/>
      <c r="H23" s="433"/>
      <c r="I23" s="157"/>
      <c r="J23" s="157"/>
      <c r="K23" s="158"/>
      <c r="L23" s="159"/>
      <c r="M23" s="223"/>
      <c r="N23" s="175"/>
      <c r="O23" s="458"/>
      <c r="P23" s="158"/>
      <c r="Q23" s="158"/>
      <c r="R23" s="158"/>
      <c r="S23" s="159"/>
      <c r="T23" s="223"/>
      <c r="U23" s="175"/>
      <c r="V23" s="433"/>
      <c r="W23" s="157"/>
      <c r="X23" s="157"/>
      <c r="Y23" s="158"/>
      <c r="Z23" s="159"/>
      <c r="AA23" s="223">
        <v>97</v>
      </c>
      <c r="AB23" s="175">
        <f t="shared" si="0"/>
        <v>0</v>
      </c>
      <c r="AC23" s="443" t="str">
        <f>'2月'!E8</f>
        <v>酸辣湯</v>
      </c>
      <c r="AD23" s="329" t="s">
        <v>463</v>
      </c>
      <c r="AE23" s="157">
        <v>12</v>
      </c>
      <c r="AF23" s="158">
        <f>ROUND($AL$1*AE23/4300,0)</f>
        <v>4</v>
      </c>
      <c r="AG23" s="159" t="s">
        <v>277</v>
      </c>
      <c r="AH23" s="376">
        <v>195</v>
      </c>
      <c r="AI23" s="223">
        <f aca="true" t="shared" si="4" ref="AI23:AI28">AF23*AH23</f>
        <v>780</v>
      </c>
      <c r="AJ23" s="450" t="str">
        <f>'2月'!D8</f>
        <v>豆薯肉絲湯</v>
      </c>
      <c r="AK23" s="329" t="s">
        <v>425</v>
      </c>
      <c r="AL23" s="329">
        <v>30</v>
      </c>
      <c r="AM23" s="158">
        <f>ROUND($AL$1*AL23/1000,0)</f>
        <v>44</v>
      </c>
      <c r="AN23" s="159" t="s">
        <v>8</v>
      </c>
      <c r="AO23" s="374">
        <v>100</v>
      </c>
      <c r="AP23" s="226">
        <f t="shared" si="3"/>
        <v>4400</v>
      </c>
    </row>
    <row r="24" spans="1:42" s="115" customFormat="1" ht="18.75" customHeight="1">
      <c r="A24" s="433"/>
      <c r="B24" s="157"/>
      <c r="C24" s="157"/>
      <c r="D24" s="158"/>
      <c r="E24" s="159"/>
      <c r="F24" s="223"/>
      <c r="G24" s="175"/>
      <c r="H24" s="433"/>
      <c r="I24" s="157"/>
      <c r="J24" s="157"/>
      <c r="K24" s="158"/>
      <c r="L24" s="159"/>
      <c r="M24" s="223"/>
      <c r="N24" s="175"/>
      <c r="O24" s="459"/>
      <c r="P24" s="225"/>
      <c r="Q24" s="225"/>
      <c r="R24" s="225"/>
      <c r="S24" s="224"/>
      <c r="T24" s="223"/>
      <c r="U24" s="175"/>
      <c r="V24" s="433"/>
      <c r="W24" s="157"/>
      <c r="X24" s="157"/>
      <c r="Y24" s="158"/>
      <c r="Z24" s="159"/>
      <c r="AA24" s="223">
        <v>53</v>
      </c>
      <c r="AB24" s="175">
        <f t="shared" si="0"/>
        <v>0</v>
      </c>
      <c r="AC24" s="443"/>
      <c r="AD24" s="333" t="s">
        <v>301</v>
      </c>
      <c r="AE24" s="157">
        <v>6</v>
      </c>
      <c r="AF24" s="158">
        <f>ROUND($AL$1*AE24/1000,0)</f>
        <v>9</v>
      </c>
      <c r="AG24" s="159" t="s">
        <v>8</v>
      </c>
      <c r="AH24" s="376">
        <v>115</v>
      </c>
      <c r="AI24" s="223">
        <f t="shared" si="4"/>
        <v>1035</v>
      </c>
      <c r="AJ24" s="450"/>
      <c r="AK24" s="331" t="s">
        <v>414</v>
      </c>
      <c r="AL24" s="329">
        <v>6</v>
      </c>
      <c r="AM24" s="158">
        <f>ROUND($AL$1*AL24/1000,0)</f>
        <v>9</v>
      </c>
      <c r="AN24" s="159" t="s">
        <v>8</v>
      </c>
      <c r="AO24" s="374">
        <v>208</v>
      </c>
      <c r="AP24" s="226">
        <f t="shared" si="3"/>
        <v>1872</v>
      </c>
    </row>
    <row r="25" spans="1:42" s="115" customFormat="1" ht="18.75" customHeight="1">
      <c r="A25" s="433"/>
      <c r="B25" s="157"/>
      <c r="C25" s="157"/>
      <c r="D25" s="158"/>
      <c r="E25" s="159"/>
      <c r="F25" s="223"/>
      <c r="G25" s="175"/>
      <c r="H25" s="433"/>
      <c r="I25" s="157"/>
      <c r="J25" s="157"/>
      <c r="K25" s="158"/>
      <c r="L25" s="159"/>
      <c r="M25" s="223"/>
      <c r="N25" s="175"/>
      <c r="O25" s="434"/>
      <c r="P25" s="157"/>
      <c r="Q25" s="157"/>
      <c r="R25" s="225"/>
      <c r="S25" s="224"/>
      <c r="T25" s="223"/>
      <c r="U25" s="175"/>
      <c r="V25" s="433"/>
      <c r="W25" s="157"/>
      <c r="X25" s="157"/>
      <c r="Y25" s="158"/>
      <c r="Z25" s="224"/>
      <c r="AA25" s="223"/>
      <c r="AB25" s="175"/>
      <c r="AC25" s="443"/>
      <c r="AD25" s="330" t="s">
        <v>297</v>
      </c>
      <c r="AE25" s="157">
        <v>12</v>
      </c>
      <c r="AF25" s="158">
        <f>ROUND($AL$1*AE25/1000,0)</f>
        <v>17</v>
      </c>
      <c r="AG25" s="159" t="s">
        <v>8</v>
      </c>
      <c r="AH25" s="376">
        <v>145</v>
      </c>
      <c r="AI25" s="223">
        <f t="shared" si="4"/>
        <v>2465</v>
      </c>
      <c r="AJ25" s="450"/>
      <c r="AK25" s="329" t="s">
        <v>200</v>
      </c>
      <c r="AL25" s="329">
        <v>0.4</v>
      </c>
      <c r="AM25" s="140">
        <f>ROUND($AL$1*AL25/1000,1)</f>
        <v>0.6</v>
      </c>
      <c r="AN25" s="159" t="s">
        <v>8</v>
      </c>
      <c r="AO25" s="374">
        <v>100</v>
      </c>
      <c r="AP25" s="226">
        <f t="shared" si="3"/>
        <v>60</v>
      </c>
    </row>
    <row r="26" spans="1:42" s="115" customFormat="1" ht="18.75" customHeight="1">
      <c r="A26" s="433"/>
      <c r="B26" s="157"/>
      <c r="C26" s="157"/>
      <c r="D26" s="158"/>
      <c r="E26" s="159"/>
      <c r="F26" s="223"/>
      <c r="G26" s="175"/>
      <c r="H26" s="433"/>
      <c r="I26" s="157"/>
      <c r="J26" s="157"/>
      <c r="K26" s="158"/>
      <c r="L26" s="159"/>
      <c r="M26" s="223"/>
      <c r="N26" s="175"/>
      <c r="O26" s="451"/>
      <c r="P26" s="158"/>
      <c r="Q26" s="158"/>
      <c r="R26" s="225"/>
      <c r="S26" s="224"/>
      <c r="T26" s="223"/>
      <c r="U26" s="175"/>
      <c r="V26" s="433"/>
      <c r="W26" s="157"/>
      <c r="X26" s="157"/>
      <c r="Y26" s="158"/>
      <c r="Z26" s="224"/>
      <c r="AA26" s="223"/>
      <c r="AB26" s="175"/>
      <c r="AC26" s="443"/>
      <c r="AD26" s="139" t="s">
        <v>413</v>
      </c>
      <c r="AE26" s="157">
        <v>6</v>
      </c>
      <c r="AF26" s="158">
        <f>ROUND($AL$1*AE26/1000,0)</f>
        <v>9</v>
      </c>
      <c r="AG26" s="159" t="s">
        <v>8</v>
      </c>
      <c r="AH26" s="376">
        <v>39</v>
      </c>
      <c r="AI26" s="223">
        <f t="shared" si="4"/>
        <v>351</v>
      </c>
      <c r="AJ26" s="450"/>
      <c r="AK26" s="329"/>
      <c r="AL26" s="329"/>
      <c r="AM26" s="158"/>
      <c r="AN26" s="159"/>
      <c r="AO26" s="223"/>
      <c r="AP26" s="226">
        <f t="shared" si="3"/>
        <v>0</v>
      </c>
    </row>
    <row r="27" spans="1:42" s="115" customFormat="1" ht="18.75" customHeight="1">
      <c r="A27" s="433"/>
      <c r="B27" s="157"/>
      <c r="C27" s="157"/>
      <c r="D27" s="158"/>
      <c r="E27" s="159"/>
      <c r="F27" s="223"/>
      <c r="G27" s="175"/>
      <c r="H27" s="433"/>
      <c r="I27" s="237"/>
      <c r="J27" s="157"/>
      <c r="K27" s="158"/>
      <c r="L27" s="159"/>
      <c r="M27" s="223"/>
      <c r="N27" s="175"/>
      <c r="O27" s="451"/>
      <c r="P27" s="158"/>
      <c r="Q27" s="158"/>
      <c r="R27" s="225"/>
      <c r="S27" s="224"/>
      <c r="T27" s="223"/>
      <c r="U27" s="175"/>
      <c r="V27" s="433"/>
      <c r="W27" s="157"/>
      <c r="X27" s="157"/>
      <c r="Y27" s="158"/>
      <c r="Z27" s="224"/>
      <c r="AA27" s="223"/>
      <c r="AB27" s="175"/>
      <c r="AC27" s="443"/>
      <c r="AD27" s="157" t="s">
        <v>291</v>
      </c>
      <c r="AE27" s="157">
        <v>2.6</v>
      </c>
      <c r="AF27" s="158">
        <f>ROUND($AL$1*AE27/1000,0)</f>
        <v>4</v>
      </c>
      <c r="AG27" s="159" t="s">
        <v>8</v>
      </c>
      <c r="AH27" s="376">
        <v>95</v>
      </c>
      <c r="AI27" s="223">
        <f t="shared" si="4"/>
        <v>380</v>
      </c>
      <c r="AJ27" s="450"/>
      <c r="AK27" s="158"/>
      <c r="AL27" s="158"/>
      <c r="AM27" s="140"/>
      <c r="AN27" s="159"/>
      <c r="AO27" s="223"/>
      <c r="AP27" s="226">
        <f t="shared" si="3"/>
        <v>0</v>
      </c>
    </row>
    <row r="28" spans="1:42" s="115" customFormat="1" ht="18.75" customHeight="1">
      <c r="A28" s="433"/>
      <c r="B28" s="157"/>
      <c r="C28" s="157"/>
      <c r="D28" s="158"/>
      <c r="E28" s="159"/>
      <c r="F28" s="223"/>
      <c r="G28" s="175"/>
      <c r="H28" s="433"/>
      <c r="I28" s="424"/>
      <c r="J28" s="425"/>
      <c r="K28" s="425"/>
      <c r="L28" s="426"/>
      <c r="M28" s="223"/>
      <c r="N28" s="175"/>
      <c r="O28" s="451"/>
      <c r="P28" s="158"/>
      <c r="Q28" s="158"/>
      <c r="R28" s="225"/>
      <c r="S28" s="224"/>
      <c r="T28" s="223"/>
      <c r="U28" s="175"/>
      <c r="V28" s="433"/>
      <c r="W28" s="157"/>
      <c r="X28" s="157"/>
      <c r="Y28" s="158"/>
      <c r="Z28" s="224"/>
      <c r="AA28" s="223"/>
      <c r="AB28" s="175"/>
      <c r="AC28" s="443"/>
      <c r="AD28" s="158" t="s">
        <v>414</v>
      </c>
      <c r="AE28" s="157">
        <v>6.5</v>
      </c>
      <c r="AF28" s="158">
        <f>ROUND($AL$1*AE28/1000,0)</f>
        <v>9</v>
      </c>
      <c r="AG28" s="159" t="s">
        <v>8</v>
      </c>
      <c r="AH28" s="376">
        <v>208</v>
      </c>
      <c r="AI28" s="223">
        <f t="shared" si="4"/>
        <v>1872</v>
      </c>
      <c r="AJ28" s="450"/>
      <c r="AK28" s="157"/>
      <c r="AL28" s="157"/>
      <c r="AM28" s="158"/>
      <c r="AN28" s="159"/>
      <c r="AO28" s="223"/>
      <c r="AP28" s="226">
        <f t="shared" si="3"/>
        <v>0</v>
      </c>
    </row>
    <row r="29" spans="1:43" s="210" customFormat="1" ht="18.75" customHeight="1" thickBot="1">
      <c r="A29" s="434"/>
      <c r="B29" s="195"/>
      <c r="C29" s="195"/>
      <c r="D29" s="196"/>
      <c r="E29" s="197"/>
      <c r="F29" s="208"/>
      <c r="G29" s="209"/>
      <c r="H29" s="434"/>
      <c r="I29" s="195"/>
      <c r="J29" s="195"/>
      <c r="K29" s="196"/>
      <c r="L29" s="197"/>
      <c r="M29" s="208"/>
      <c r="N29" s="209"/>
      <c r="O29" s="452"/>
      <c r="P29" s="435"/>
      <c r="Q29" s="436"/>
      <c r="R29" s="436"/>
      <c r="S29" s="437"/>
      <c r="T29" s="208"/>
      <c r="U29" s="209"/>
      <c r="V29" s="434"/>
      <c r="W29" s="435"/>
      <c r="X29" s="436"/>
      <c r="Y29" s="436"/>
      <c r="Z29" s="437"/>
      <c r="AA29" s="208"/>
      <c r="AB29" s="209"/>
      <c r="AC29" s="444"/>
      <c r="AD29" s="420"/>
      <c r="AE29" s="421"/>
      <c r="AF29" s="421"/>
      <c r="AG29" s="422"/>
      <c r="AH29" s="395"/>
      <c r="AI29" s="396"/>
      <c r="AJ29" s="444"/>
      <c r="AK29" s="420"/>
      <c r="AL29" s="421"/>
      <c r="AM29" s="421"/>
      <c r="AN29" s="422"/>
      <c r="AO29" s="208"/>
      <c r="AP29" s="209"/>
      <c r="AQ29" s="210">
        <f>(F30+M30+T30+AA30+AO30)</f>
        <v>38635.8</v>
      </c>
    </row>
    <row r="30" spans="1:43" s="97" customFormat="1" ht="18.75" customHeight="1">
      <c r="A30" s="446"/>
      <c r="B30" s="198"/>
      <c r="C30" s="409"/>
      <c r="D30" s="409"/>
      <c r="E30" s="410"/>
      <c r="F30" s="408"/>
      <c r="G30" s="408"/>
      <c r="H30" s="438"/>
      <c r="I30" s="238"/>
      <c r="J30" s="409"/>
      <c r="K30" s="409"/>
      <c r="L30" s="410"/>
      <c r="M30" s="408"/>
      <c r="N30" s="408"/>
      <c r="O30" s="446"/>
      <c r="P30" s="198"/>
      <c r="Q30" s="409"/>
      <c r="R30" s="409"/>
      <c r="S30" s="410"/>
      <c r="T30" s="449"/>
      <c r="U30" s="408"/>
      <c r="V30" s="411"/>
      <c r="W30" s="198"/>
      <c r="X30" s="409"/>
      <c r="Y30" s="409"/>
      <c r="Z30" s="410"/>
      <c r="AA30" s="423">
        <f>SUM(AB4:AB29)</f>
        <v>0</v>
      </c>
      <c r="AB30" s="423"/>
      <c r="AC30" s="405" t="s">
        <v>11</v>
      </c>
      <c r="AD30" s="90" t="s">
        <v>203</v>
      </c>
      <c r="AE30" s="427">
        <v>4</v>
      </c>
      <c r="AF30" s="427"/>
      <c r="AG30" s="428"/>
      <c r="AH30" s="414">
        <f>SUM(AI4:AI29)</f>
        <v>47143.8</v>
      </c>
      <c r="AI30" s="414"/>
      <c r="AJ30" s="405" t="s">
        <v>11</v>
      </c>
      <c r="AK30" s="90" t="s">
        <v>203</v>
      </c>
      <c r="AL30" s="427">
        <v>4.2</v>
      </c>
      <c r="AM30" s="427"/>
      <c r="AN30" s="428"/>
      <c r="AO30" s="414">
        <f>SUM(AP4:AP29)</f>
        <v>38635.8</v>
      </c>
      <c r="AP30" s="414"/>
      <c r="AQ30" s="100">
        <f aca="true" t="shared" si="5" ref="AQ30:AQ35">(AL30+X30+Q30+J30+C30)</f>
        <v>4.2</v>
      </c>
    </row>
    <row r="31" spans="1:43" s="97" customFormat="1" ht="18.75" customHeight="1">
      <c r="A31" s="447"/>
      <c r="B31" s="199"/>
      <c r="C31" s="415"/>
      <c r="D31" s="415"/>
      <c r="E31" s="416"/>
      <c r="F31" s="239"/>
      <c r="G31" s="240"/>
      <c r="H31" s="439"/>
      <c r="I31" s="241"/>
      <c r="J31" s="401"/>
      <c r="K31" s="401"/>
      <c r="L31" s="402"/>
      <c r="M31" s="242"/>
      <c r="N31" s="243"/>
      <c r="O31" s="447"/>
      <c r="P31" s="199"/>
      <c r="Q31" s="401"/>
      <c r="R31" s="401"/>
      <c r="S31" s="402"/>
      <c r="T31" s="242"/>
      <c r="U31" s="244"/>
      <c r="V31" s="412"/>
      <c r="W31" s="199"/>
      <c r="X31" s="401"/>
      <c r="Y31" s="401"/>
      <c r="Z31" s="402"/>
      <c r="AA31" s="170"/>
      <c r="AB31" s="101"/>
      <c r="AC31" s="406"/>
      <c r="AD31" s="91" t="s">
        <v>204</v>
      </c>
      <c r="AE31" s="399">
        <v>2.6</v>
      </c>
      <c r="AF31" s="399"/>
      <c r="AG31" s="400"/>
      <c r="AH31" s="201"/>
      <c r="AI31" s="202"/>
      <c r="AJ31" s="406"/>
      <c r="AK31" s="91" t="s">
        <v>204</v>
      </c>
      <c r="AL31" s="399">
        <v>2.5</v>
      </c>
      <c r="AM31" s="399"/>
      <c r="AN31" s="400"/>
      <c r="AO31" s="201"/>
      <c r="AP31" s="202"/>
      <c r="AQ31" s="100">
        <f t="shared" si="5"/>
        <v>2.5</v>
      </c>
    </row>
    <row r="32" spans="1:43" s="97" customFormat="1" ht="18.75" customHeight="1">
      <c r="A32" s="447"/>
      <c r="B32" s="199"/>
      <c r="C32" s="403"/>
      <c r="D32" s="403"/>
      <c r="E32" s="404"/>
      <c r="F32" s="239"/>
      <c r="G32" s="240"/>
      <c r="H32" s="439"/>
      <c r="I32" s="241"/>
      <c r="J32" s="401"/>
      <c r="K32" s="401"/>
      <c r="L32" s="402"/>
      <c r="M32" s="242"/>
      <c r="N32" s="243"/>
      <c r="O32" s="447"/>
      <c r="P32" s="199"/>
      <c r="Q32" s="401"/>
      <c r="R32" s="401"/>
      <c r="S32" s="402"/>
      <c r="T32" s="242"/>
      <c r="U32" s="244"/>
      <c r="V32" s="412"/>
      <c r="W32" s="199"/>
      <c r="X32" s="401"/>
      <c r="Y32" s="401"/>
      <c r="Z32" s="402"/>
      <c r="AA32" s="170"/>
      <c r="AB32" s="101"/>
      <c r="AC32" s="406"/>
      <c r="AD32" s="92" t="s">
        <v>16</v>
      </c>
      <c r="AE32" s="399">
        <v>1.4</v>
      </c>
      <c r="AF32" s="399"/>
      <c r="AG32" s="400"/>
      <c r="AH32" s="201"/>
      <c r="AI32" s="202"/>
      <c r="AJ32" s="406"/>
      <c r="AK32" s="92" t="s">
        <v>16</v>
      </c>
      <c r="AL32" s="399">
        <v>1.5</v>
      </c>
      <c r="AM32" s="399"/>
      <c r="AN32" s="400"/>
      <c r="AO32" s="201"/>
      <c r="AP32" s="202"/>
      <c r="AQ32" s="100">
        <f t="shared" si="5"/>
        <v>1.5</v>
      </c>
    </row>
    <row r="33" spans="1:43" s="97" customFormat="1" ht="18.75" customHeight="1">
      <c r="A33" s="447"/>
      <c r="B33" s="199"/>
      <c r="C33" s="415"/>
      <c r="D33" s="415"/>
      <c r="E33" s="416"/>
      <c r="F33" s="239"/>
      <c r="G33" s="240"/>
      <c r="H33" s="439"/>
      <c r="I33" s="241"/>
      <c r="J33" s="401"/>
      <c r="K33" s="401"/>
      <c r="L33" s="402"/>
      <c r="M33" s="242"/>
      <c r="N33" s="243"/>
      <c r="O33" s="447"/>
      <c r="P33" s="199"/>
      <c r="Q33" s="401"/>
      <c r="R33" s="401"/>
      <c r="S33" s="402"/>
      <c r="T33" s="242"/>
      <c r="U33" s="244"/>
      <c r="V33" s="412"/>
      <c r="W33" s="199"/>
      <c r="X33" s="401"/>
      <c r="Y33" s="401"/>
      <c r="Z33" s="402"/>
      <c r="AA33" s="170"/>
      <c r="AB33" s="101"/>
      <c r="AC33" s="406"/>
      <c r="AD33" s="92" t="s">
        <v>17</v>
      </c>
      <c r="AE33" s="399">
        <v>2.5</v>
      </c>
      <c r="AF33" s="399"/>
      <c r="AG33" s="400"/>
      <c r="AH33" s="201"/>
      <c r="AI33" s="202"/>
      <c r="AJ33" s="406"/>
      <c r="AK33" s="92" t="s">
        <v>17</v>
      </c>
      <c r="AL33" s="399">
        <v>2.5</v>
      </c>
      <c r="AM33" s="399"/>
      <c r="AN33" s="400"/>
      <c r="AO33" s="201"/>
      <c r="AP33" s="202"/>
      <c r="AQ33" s="100">
        <f t="shared" si="5"/>
        <v>2.5</v>
      </c>
    </row>
    <row r="34" spans="1:43" s="97" customFormat="1" ht="18.75" customHeight="1">
      <c r="A34" s="447"/>
      <c r="B34" s="199"/>
      <c r="C34" s="403"/>
      <c r="D34" s="403"/>
      <c r="E34" s="404"/>
      <c r="F34" s="239"/>
      <c r="G34" s="240"/>
      <c r="H34" s="439"/>
      <c r="I34" s="241"/>
      <c r="J34" s="401"/>
      <c r="K34" s="401"/>
      <c r="L34" s="402"/>
      <c r="M34" s="245"/>
      <c r="N34" s="243"/>
      <c r="O34" s="447"/>
      <c r="P34" s="199"/>
      <c r="Q34" s="401"/>
      <c r="R34" s="401"/>
      <c r="S34" s="402"/>
      <c r="T34" s="242"/>
      <c r="U34" s="244"/>
      <c r="V34" s="412"/>
      <c r="W34" s="199"/>
      <c r="X34" s="401"/>
      <c r="Y34" s="401"/>
      <c r="Z34" s="402"/>
      <c r="AA34" s="170"/>
      <c r="AB34" s="101"/>
      <c r="AC34" s="406"/>
      <c r="AD34" s="91" t="s">
        <v>205</v>
      </c>
      <c r="AE34" s="399">
        <v>0</v>
      </c>
      <c r="AF34" s="399"/>
      <c r="AG34" s="400"/>
      <c r="AH34" s="201"/>
      <c r="AI34" s="202"/>
      <c r="AJ34" s="406"/>
      <c r="AK34" s="91" t="s">
        <v>205</v>
      </c>
      <c r="AL34" s="399">
        <v>0</v>
      </c>
      <c r="AM34" s="399"/>
      <c r="AN34" s="400"/>
      <c r="AO34" s="201"/>
      <c r="AP34" s="202"/>
      <c r="AQ34" s="100">
        <f t="shared" si="5"/>
        <v>0</v>
      </c>
    </row>
    <row r="35" spans="1:43" s="97" customFormat="1" ht="18.75" customHeight="1" thickBot="1">
      <c r="A35" s="448"/>
      <c r="B35" s="200"/>
      <c r="C35" s="429"/>
      <c r="D35" s="429"/>
      <c r="E35" s="430"/>
      <c r="F35" s="246"/>
      <c r="G35" s="247"/>
      <c r="H35" s="440"/>
      <c r="I35" s="248"/>
      <c r="J35" s="429"/>
      <c r="K35" s="429"/>
      <c r="L35" s="430"/>
      <c r="M35" s="249"/>
      <c r="N35" s="250"/>
      <c r="O35" s="448"/>
      <c r="P35" s="200"/>
      <c r="Q35" s="429"/>
      <c r="R35" s="429"/>
      <c r="S35" s="430"/>
      <c r="T35" s="249"/>
      <c r="U35" s="251"/>
      <c r="V35" s="413"/>
      <c r="W35" s="200"/>
      <c r="X35" s="429"/>
      <c r="Y35" s="429"/>
      <c r="Z35" s="430"/>
      <c r="AA35" s="174"/>
      <c r="AB35" s="102"/>
      <c r="AC35" s="407"/>
      <c r="AD35" s="93" t="s">
        <v>206</v>
      </c>
      <c r="AE35" s="418">
        <f>AE30*70+AE31*75+AE32*25+AE33*45+AE34*60</f>
        <v>622.5</v>
      </c>
      <c r="AF35" s="418"/>
      <c r="AG35" s="419"/>
      <c r="AH35" s="203"/>
      <c r="AI35" s="204"/>
      <c r="AJ35" s="407"/>
      <c r="AK35" s="93" t="s">
        <v>206</v>
      </c>
      <c r="AL35" s="418">
        <f>AL30*70+AL31*75+AL32*25+AL33*45+AL34*60</f>
        <v>631.5</v>
      </c>
      <c r="AM35" s="418"/>
      <c r="AN35" s="419"/>
      <c r="AO35" s="203"/>
      <c r="AP35" s="204"/>
      <c r="AQ35" s="100">
        <f t="shared" si="5"/>
        <v>631.5</v>
      </c>
    </row>
    <row r="36" spans="1:42" s="99" customFormat="1" ht="27" customHeight="1">
      <c r="A36" s="432" t="s">
        <v>281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</row>
    <row r="37" spans="1:42" s="107" customFormat="1" ht="27.75" customHeight="1" hidden="1">
      <c r="A37" s="431" t="s">
        <v>207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103"/>
      <c r="S37" s="104"/>
      <c r="T37" s="134"/>
      <c r="U37" s="105"/>
      <c r="V37" s="104"/>
      <c r="W37" s="106"/>
      <c r="X37" s="103"/>
      <c r="Y37" s="104"/>
      <c r="Z37" s="103"/>
      <c r="AA37" s="134"/>
      <c r="AB37" s="104"/>
      <c r="AC37" s="103"/>
      <c r="AD37" s="106"/>
      <c r="AE37" s="104"/>
      <c r="AF37" s="103"/>
      <c r="AG37" s="105"/>
      <c r="AH37" s="134"/>
      <c r="AI37" s="104"/>
      <c r="AJ37" s="103"/>
      <c r="AK37" s="106"/>
      <c r="AL37" s="104"/>
      <c r="AM37" s="103"/>
      <c r="AN37" s="105"/>
      <c r="AO37" s="134"/>
      <c r="AP37" s="104"/>
    </row>
  </sheetData>
  <sheetProtection selectLockedCells="1" selectUnlockedCells="1"/>
  <mergeCells count="102">
    <mergeCell ref="AE30:AG30"/>
    <mergeCell ref="AE31:AG31"/>
    <mergeCell ref="AE32:AG32"/>
    <mergeCell ref="AE33:AG33"/>
    <mergeCell ref="AE34:AG34"/>
    <mergeCell ref="AD4:AG4"/>
    <mergeCell ref="B2:E2"/>
    <mergeCell ref="B4:E4"/>
    <mergeCell ref="P4:S4"/>
    <mergeCell ref="P2:S2"/>
    <mergeCell ref="P1:V1"/>
    <mergeCell ref="O2:O4"/>
    <mergeCell ref="AK4:AN4"/>
    <mergeCell ref="Y1:Z1"/>
    <mergeCell ref="W29:Z29"/>
    <mergeCell ref="V2:V4"/>
    <mergeCell ref="H2:H4"/>
    <mergeCell ref="I2:L2"/>
    <mergeCell ref="A1:L1"/>
    <mergeCell ref="AE1:AG1"/>
    <mergeCell ref="AC2:AC4"/>
    <mergeCell ref="AD2:AG2"/>
    <mergeCell ref="A19:A22"/>
    <mergeCell ref="AL1:AN1"/>
    <mergeCell ref="W2:Z2"/>
    <mergeCell ref="H5:H11"/>
    <mergeCell ref="H12:H18"/>
    <mergeCell ref="AJ2:AJ4"/>
    <mergeCell ref="AK2:AN2"/>
    <mergeCell ref="I4:L4"/>
    <mergeCell ref="V5:V11"/>
    <mergeCell ref="A5:A11"/>
    <mergeCell ref="AE35:AG35"/>
    <mergeCell ref="A2:A4"/>
    <mergeCell ref="X33:Z33"/>
    <mergeCell ref="F30:G30"/>
    <mergeCell ref="Q30:S30"/>
    <mergeCell ref="O5:O15"/>
    <mergeCell ref="W4:Z4"/>
    <mergeCell ref="H19:H22"/>
    <mergeCell ref="V19:V22"/>
    <mergeCell ref="AC5:AC11"/>
    <mergeCell ref="V23:V29"/>
    <mergeCell ref="AJ23:AJ29"/>
    <mergeCell ref="X31:Z31"/>
    <mergeCell ref="O25:O29"/>
    <mergeCell ref="AH30:AI30"/>
    <mergeCell ref="O16:O20"/>
    <mergeCell ref="AC12:AC18"/>
    <mergeCell ref="O21:O24"/>
    <mergeCell ref="AD29:AG29"/>
    <mergeCell ref="AC30:AC35"/>
    <mergeCell ref="AJ19:AJ22"/>
    <mergeCell ref="AC19:AC22"/>
    <mergeCell ref="AC23:AC29"/>
    <mergeCell ref="A12:A18"/>
    <mergeCell ref="V12:V18"/>
    <mergeCell ref="O30:O35"/>
    <mergeCell ref="X34:Z34"/>
    <mergeCell ref="J32:L32"/>
    <mergeCell ref="A30:A35"/>
    <mergeCell ref="A23:A29"/>
    <mergeCell ref="H23:H29"/>
    <mergeCell ref="P29:S29"/>
    <mergeCell ref="X32:Z32"/>
    <mergeCell ref="C32:E32"/>
    <mergeCell ref="J33:L33"/>
    <mergeCell ref="J34:L34"/>
    <mergeCell ref="H30:H35"/>
    <mergeCell ref="J30:L30"/>
    <mergeCell ref="Q32:S32"/>
    <mergeCell ref="T30:U30"/>
    <mergeCell ref="AL30:AN30"/>
    <mergeCell ref="X35:Z35"/>
    <mergeCell ref="J31:L31"/>
    <mergeCell ref="A37:Q37"/>
    <mergeCell ref="AL34:AN34"/>
    <mergeCell ref="C35:E35"/>
    <mergeCell ref="J35:L35"/>
    <mergeCell ref="Q35:S35"/>
    <mergeCell ref="C33:E33"/>
    <mergeCell ref="A36:AP36"/>
    <mergeCell ref="AO30:AP30"/>
    <mergeCell ref="C31:E31"/>
    <mergeCell ref="AJ5:AJ11"/>
    <mergeCell ref="AJ12:AJ18"/>
    <mergeCell ref="C30:E30"/>
    <mergeCell ref="AL35:AN35"/>
    <mergeCell ref="Q34:S34"/>
    <mergeCell ref="AK29:AN29"/>
    <mergeCell ref="AA30:AB30"/>
    <mergeCell ref="I28:L28"/>
    <mergeCell ref="AL31:AN31"/>
    <mergeCell ref="Q33:S33"/>
    <mergeCell ref="Q31:S31"/>
    <mergeCell ref="AL32:AN32"/>
    <mergeCell ref="C34:E34"/>
    <mergeCell ref="AL33:AN33"/>
    <mergeCell ref="AJ30:AJ35"/>
    <mergeCell ref="M30:N30"/>
    <mergeCell ref="X30:Z30"/>
    <mergeCell ref="V30:V35"/>
  </mergeCells>
  <printOptions/>
  <pageMargins left="0.2362204724409449" right="0.15748031496062992" top="0.15748031496062992" bottom="0.1968503937007874" header="0.5118110236220472" footer="0.5118110236220472"/>
  <pageSetup fitToHeight="1" fitToWidth="1" horizontalDpi="600" verticalDpi="600" orientation="landscape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38">
      <selection activeCell="A38" sqref="A38:N64"/>
    </sheetView>
  </sheetViews>
  <sheetFormatPr defaultColWidth="9.00390625" defaultRowHeight="16.5"/>
  <cols>
    <col min="1" max="1" width="12.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3.875" style="1" customWidth="1"/>
    <col min="14" max="14" width="11.0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81</v>
      </c>
      <c r="B2" s="3" t="s">
        <v>82</v>
      </c>
      <c r="C2" s="4">
        <f>'2一'!C2</f>
        <v>112</v>
      </c>
      <c r="D2" s="5" t="s">
        <v>83</v>
      </c>
      <c r="E2" s="4">
        <f>'2一'!E2</f>
        <v>2</v>
      </c>
      <c r="F2" s="5" t="s">
        <v>84</v>
      </c>
      <c r="G2" s="4">
        <f>'2一'!G2+1</f>
        <v>14</v>
      </c>
      <c r="H2" s="5" t="s">
        <v>85</v>
      </c>
      <c r="I2" s="5" t="s">
        <v>86</v>
      </c>
      <c r="J2" s="5" t="s">
        <v>87</v>
      </c>
      <c r="K2" s="6" t="s">
        <v>88</v>
      </c>
      <c r="L2" s="536" t="s">
        <v>89</v>
      </c>
      <c r="M2" s="537"/>
      <c r="N2" s="538"/>
      <c r="O2" s="7"/>
      <c r="P2" s="8"/>
    </row>
    <row r="3" spans="1:15" s="9" customFormat="1" ht="24" customHeight="1" thickBot="1">
      <c r="A3" s="10" t="s">
        <v>90</v>
      </c>
      <c r="B3" s="539" t="s">
        <v>91</v>
      </c>
      <c r="C3" s="540"/>
      <c r="D3" s="540"/>
      <c r="E3" s="541">
        <f>'2一'!E3:F3</f>
        <v>1422</v>
      </c>
      <c r="F3" s="541"/>
      <c r="G3" s="11" t="s">
        <v>92</v>
      </c>
      <c r="H3" s="12"/>
      <c r="I3" s="12"/>
      <c r="J3" s="12"/>
      <c r="K3" s="13"/>
      <c r="L3" s="14" t="s">
        <v>93</v>
      </c>
      <c r="M3" s="15" t="s">
        <v>94</v>
      </c>
      <c r="N3" s="16"/>
      <c r="O3" s="17"/>
    </row>
    <row r="4" spans="1:15" s="9" customFormat="1" ht="24" customHeight="1">
      <c r="A4" s="18" t="str">
        <f>'2月'!$B$10</f>
        <v>糙米飯</v>
      </c>
      <c r="B4" s="542" t="s">
        <v>95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96</v>
      </c>
      <c r="M4" s="15" t="s">
        <v>97</v>
      </c>
      <c r="N4" s="16"/>
      <c r="O4" s="17"/>
    </row>
    <row r="5" spans="1:15" s="9" customFormat="1" ht="24" customHeight="1">
      <c r="A5" s="78" t="str">
        <f>'2月'!$B$11</f>
        <v>◎鹽酥魚</v>
      </c>
      <c r="B5" s="545" t="s">
        <v>98</v>
      </c>
      <c r="C5" s="546"/>
      <c r="D5" s="547" t="s">
        <v>99</v>
      </c>
      <c r="E5" s="548"/>
      <c r="F5" s="548"/>
      <c r="G5" s="545" t="s">
        <v>100</v>
      </c>
      <c r="H5" s="546"/>
      <c r="I5" s="546"/>
      <c r="J5" s="545" t="s">
        <v>101</v>
      </c>
      <c r="K5" s="549"/>
      <c r="L5" s="14" t="s">
        <v>102</v>
      </c>
      <c r="M5" s="15" t="s">
        <v>103</v>
      </c>
      <c r="N5" s="16"/>
      <c r="O5" s="17"/>
    </row>
    <row r="6" spans="1:15" s="9" customFormat="1" ht="24" customHeight="1">
      <c r="A6" s="78" t="str">
        <f>'2月'!$B$12</f>
        <v>奶香白菜</v>
      </c>
      <c r="B6" s="546">
        <f>'第二周'!J30</f>
        <v>4.4</v>
      </c>
      <c r="C6" s="546"/>
      <c r="D6" s="546">
        <f>'第二周'!J31</f>
        <v>2.7</v>
      </c>
      <c r="E6" s="546"/>
      <c r="F6" s="546"/>
      <c r="G6" s="546">
        <f>'第二周'!J32</f>
        <v>1.5</v>
      </c>
      <c r="H6" s="546"/>
      <c r="I6" s="546"/>
      <c r="J6" s="546">
        <f>'第二周'!J33</f>
        <v>2.5</v>
      </c>
      <c r="K6" s="549"/>
      <c r="L6" s="14" t="s">
        <v>104</v>
      </c>
      <c r="M6" s="15" t="s">
        <v>105</v>
      </c>
      <c r="N6" s="16"/>
      <c r="O6" s="17"/>
    </row>
    <row r="7" spans="1:15" s="9" customFormat="1" ht="24" customHeight="1">
      <c r="A7" s="78" t="str">
        <f>'2月'!$B$13</f>
        <v>有機蔬菜</v>
      </c>
      <c r="B7" s="545" t="s">
        <v>106</v>
      </c>
      <c r="C7" s="546"/>
      <c r="D7" s="545" t="s">
        <v>107</v>
      </c>
      <c r="E7" s="546"/>
      <c r="F7" s="546"/>
      <c r="G7" s="545" t="s">
        <v>108</v>
      </c>
      <c r="H7" s="546"/>
      <c r="I7" s="546"/>
      <c r="J7" s="550" t="s">
        <v>47</v>
      </c>
      <c r="K7" s="551"/>
      <c r="L7" s="14" t="s">
        <v>109</v>
      </c>
      <c r="M7" s="20" t="s">
        <v>110</v>
      </c>
      <c r="N7" s="21"/>
      <c r="O7" s="17"/>
    </row>
    <row r="8" spans="1:15" s="9" customFormat="1" ht="24" customHeight="1">
      <c r="A8" s="78" t="str">
        <f>'2月'!$B$14</f>
        <v>南瓜濃湯</v>
      </c>
      <c r="B8" s="546">
        <f>'第二周'!J34</f>
        <v>1</v>
      </c>
      <c r="C8" s="546"/>
      <c r="D8" s="546"/>
      <c r="E8" s="546"/>
      <c r="F8" s="546"/>
      <c r="G8" s="546"/>
      <c r="H8" s="546"/>
      <c r="I8" s="546"/>
      <c r="J8" s="546">
        <f>'第二周'!J35</f>
        <v>720.5</v>
      </c>
      <c r="K8" s="549"/>
      <c r="L8" s="552"/>
      <c r="M8" s="553"/>
      <c r="N8" s="554"/>
      <c r="O8" s="17"/>
    </row>
    <row r="9" spans="1:15" s="9" customFormat="1" ht="24" customHeight="1" thickBot="1">
      <c r="A9" s="69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616" t="s">
        <v>111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8"/>
      <c r="L10" s="536" t="s">
        <v>112</v>
      </c>
      <c r="M10" s="537"/>
      <c r="N10" s="538"/>
      <c r="O10" s="17"/>
    </row>
    <row r="11" spans="1:15" s="9" customFormat="1" ht="24" customHeight="1">
      <c r="A11" s="24" t="s">
        <v>113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114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115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116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117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118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119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120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121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122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123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124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125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81</v>
      </c>
      <c r="B38" s="3" t="s">
        <v>82</v>
      </c>
      <c r="C38" s="4">
        <f>C2</f>
        <v>112</v>
      </c>
      <c r="D38" s="5" t="s">
        <v>83</v>
      </c>
      <c r="E38" s="4">
        <f>E2</f>
        <v>2</v>
      </c>
      <c r="F38" s="5" t="s">
        <v>84</v>
      </c>
      <c r="G38" s="4">
        <f>G2</f>
        <v>14</v>
      </c>
      <c r="H38" s="5" t="s">
        <v>85</v>
      </c>
      <c r="I38" s="5" t="s">
        <v>86</v>
      </c>
      <c r="J38" s="5" t="str">
        <f>J2</f>
        <v>二</v>
      </c>
      <c r="K38" s="592" t="str">
        <f>'2一'!K38:L38</f>
        <v> 廠商：至芃</v>
      </c>
      <c r="L38" s="592"/>
      <c r="M38" s="593" t="s">
        <v>126</v>
      </c>
      <c r="N38" s="594"/>
    </row>
    <row r="39" spans="1:14" s="9" customFormat="1" ht="28.5" customHeight="1">
      <c r="A39" s="595" t="s">
        <v>127</v>
      </c>
      <c r="B39" s="597" t="s">
        <v>194</v>
      </c>
      <c r="C39" s="597"/>
      <c r="D39" s="597" t="s">
        <v>128</v>
      </c>
      <c r="E39" s="597"/>
      <c r="F39" s="597"/>
      <c r="G39" s="597" t="s">
        <v>129</v>
      </c>
      <c r="H39" s="597"/>
      <c r="I39" s="597"/>
      <c r="J39" s="598" t="s">
        <v>130</v>
      </c>
      <c r="K39" s="598"/>
      <c r="L39" s="598" t="s">
        <v>131</v>
      </c>
      <c r="M39" s="601" t="s">
        <v>208</v>
      </c>
      <c r="N39" s="604" t="s">
        <v>132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133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39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30" customHeight="1">
      <c r="A43" s="266" t="s">
        <v>392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8.5" customHeight="1">
      <c r="A44" s="117" t="s">
        <v>366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8.5" customHeight="1">
      <c r="A45" s="117" t="s">
        <v>375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8.5" customHeight="1">
      <c r="A46" s="117" t="s">
        <v>200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8.5" customHeight="1">
      <c r="A47" s="117" t="s">
        <v>348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8.5" customHeight="1">
      <c r="A48" s="132" t="s">
        <v>367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8.5" customHeight="1">
      <c r="A49" s="142" t="s">
        <v>244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8.5" customHeight="1">
      <c r="A50" s="132" t="s">
        <v>376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8.5" customHeight="1">
      <c r="A51" s="117" t="s">
        <v>283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8.5" customHeight="1">
      <c r="A52" s="117" t="s">
        <v>233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8.5" customHeight="1">
      <c r="A53" s="142" t="s">
        <v>394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8.5" customHeight="1">
      <c r="A54" s="132" t="s">
        <v>231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8.5" customHeight="1">
      <c r="A55" s="86" t="s">
        <v>393</v>
      </c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8.5" customHeight="1">
      <c r="A56" s="85" t="s">
        <v>319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8.5" customHeight="1">
      <c r="A57" s="85" t="s">
        <v>359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8.5" customHeight="1">
      <c r="A58" s="132"/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8.5" customHeight="1">
      <c r="A59" s="132"/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ht="28.5" customHeight="1">
      <c r="A60" s="132"/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ht="28.5" customHeight="1">
      <c r="A61" s="194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ht="28.5" customHeight="1">
      <c r="A62" s="595" t="s">
        <v>77</v>
      </c>
      <c r="B62" s="609" t="s">
        <v>134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10"/>
    </row>
    <row r="63" spans="1:14" ht="28.5" customHeight="1">
      <c r="A63" s="607"/>
      <c r="B63" s="611" t="s">
        <v>135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</row>
    <row r="64" spans="1:14" ht="28.5" customHeight="1" thickBot="1">
      <c r="A64" s="608"/>
      <c r="B64" s="613" t="s">
        <v>136</v>
      </c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4"/>
    </row>
    <row r="65" spans="1:15" s="9" customFormat="1" ht="24" customHeight="1">
      <c r="A65" s="62" t="s">
        <v>125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2" right="0.16" top="0.26" bottom="0.23" header="0.5" footer="0.5"/>
  <pageSetup horizontalDpi="600" verticalDpi="600" orientation="portrait" paperSize="9" scale="98" r:id="rId1"/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="60" zoomScalePageLayoutView="0" workbookViewId="0" topLeftCell="A37">
      <selection activeCell="A38" sqref="A38:N68"/>
    </sheetView>
  </sheetViews>
  <sheetFormatPr defaultColWidth="9.00390625" defaultRowHeight="16.5"/>
  <cols>
    <col min="1" max="1" width="14.125" style="129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875" style="1" customWidth="1"/>
    <col min="10" max="10" width="3.125" style="1" customWidth="1"/>
    <col min="11" max="11" width="9.00390625" style="1" customWidth="1"/>
    <col min="12" max="12" width="11.50390625" style="1" customWidth="1"/>
    <col min="13" max="13" width="12.50390625" style="1" customWidth="1"/>
    <col min="14" max="14" width="9.87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223</v>
      </c>
      <c r="B2" s="3" t="s">
        <v>82</v>
      </c>
      <c r="C2" s="4">
        <f>'2二'!C2</f>
        <v>112</v>
      </c>
      <c r="D2" s="5" t="s">
        <v>83</v>
      </c>
      <c r="E2" s="4">
        <f>'2二'!E2</f>
        <v>2</v>
      </c>
      <c r="F2" s="5" t="s">
        <v>84</v>
      </c>
      <c r="G2" s="4">
        <f>'2二'!G2+1</f>
        <v>15</v>
      </c>
      <c r="H2" s="5" t="s">
        <v>85</v>
      </c>
      <c r="I2" s="5" t="s">
        <v>86</v>
      </c>
      <c r="J2" s="5" t="s">
        <v>137</v>
      </c>
      <c r="K2" s="6" t="s">
        <v>138</v>
      </c>
      <c r="L2" s="536" t="s">
        <v>89</v>
      </c>
      <c r="M2" s="537"/>
      <c r="N2" s="538"/>
      <c r="O2" s="7"/>
      <c r="P2" s="8"/>
    </row>
    <row r="3" spans="1:15" s="9" customFormat="1" ht="24" customHeight="1" thickBot="1">
      <c r="A3" s="10" t="s">
        <v>224</v>
      </c>
      <c r="B3" s="539" t="s">
        <v>91</v>
      </c>
      <c r="C3" s="540"/>
      <c r="D3" s="540"/>
      <c r="E3" s="541">
        <f>'2二'!E3:F3</f>
        <v>1422</v>
      </c>
      <c r="F3" s="541"/>
      <c r="G3" s="11" t="s">
        <v>92</v>
      </c>
      <c r="H3" s="12"/>
      <c r="I3" s="12"/>
      <c r="J3" s="12"/>
      <c r="K3" s="13"/>
      <c r="L3" s="14" t="s">
        <v>93</v>
      </c>
      <c r="M3" s="15" t="s">
        <v>94</v>
      </c>
      <c r="N3" s="16"/>
      <c r="O3" s="17"/>
    </row>
    <row r="4" spans="1:15" s="9" customFormat="1" ht="24" customHeight="1">
      <c r="A4" s="83" t="str">
        <f>'2月'!$C$10</f>
        <v>芋頭粥</v>
      </c>
      <c r="B4" s="542" t="s">
        <v>95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96</v>
      </c>
      <c r="M4" s="15" t="s">
        <v>97</v>
      </c>
      <c r="N4" s="16"/>
      <c r="O4" s="17"/>
    </row>
    <row r="5" spans="1:15" s="9" customFormat="1" ht="24" customHeight="1">
      <c r="A5" s="19" t="str">
        <f>'2月'!$C$11</f>
        <v>滷雞腿(加菜)</v>
      </c>
      <c r="B5" s="545" t="s">
        <v>98</v>
      </c>
      <c r="C5" s="546"/>
      <c r="D5" s="547" t="s">
        <v>99</v>
      </c>
      <c r="E5" s="548"/>
      <c r="F5" s="548"/>
      <c r="G5" s="545" t="s">
        <v>100</v>
      </c>
      <c r="H5" s="546"/>
      <c r="I5" s="546"/>
      <c r="J5" s="545" t="s">
        <v>101</v>
      </c>
      <c r="K5" s="549"/>
      <c r="L5" s="14" t="s">
        <v>102</v>
      </c>
      <c r="M5" s="15" t="s">
        <v>103</v>
      </c>
      <c r="N5" s="16"/>
      <c r="O5" s="17"/>
    </row>
    <row r="6" spans="1:15" s="9" customFormat="1" ht="24" customHeight="1">
      <c r="A6" s="19" t="str">
        <f>'2月'!$C$12</f>
        <v>清炒時蔬</v>
      </c>
      <c r="B6" s="546">
        <f>'第二周'!Q30</f>
        <v>4</v>
      </c>
      <c r="C6" s="546"/>
      <c r="D6" s="546">
        <f>'第二周'!Q31</f>
        <v>2.6</v>
      </c>
      <c r="E6" s="546"/>
      <c r="F6" s="546"/>
      <c r="G6" s="546">
        <f>'第二周'!Q32</f>
        <v>1.6</v>
      </c>
      <c r="H6" s="546"/>
      <c r="I6" s="546"/>
      <c r="J6" s="546">
        <f>'1二日誌'!J6:K6</f>
        <v>0</v>
      </c>
      <c r="K6" s="549"/>
      <c r="L6" s="14" t="s">
        <v>104</v>
      </c>
      <c r="M6" s="15" t="s">
        <v>105</v>
      </c>
      <c r="N6" s="16"/>
      <c r="O6" s="17"/>
    </row>
    <row r="7" spans="1:15" s="9" customFormat="1" ht="24" customHeight="1">
      <c r="A7" s="19"/>
      <c r="B7" s="545" t="s">
        <v>106</v>
      </c>
      <c r="C7" s="546"/>
      <c r="D7" s="545" t="s">
        <v>107</v>
      </c>
      <c r="E7" s="546"/>
      <c r="F7" s="546"/>
      <c r="G7" s="545" t="s">
        <v>108</v>
      </c>
      <c r="H7" s="546"/>
      <c r="I7" s="546"/>
      <c r="J7" s="550" t="s">
        <v>47</v>
      </c>
      <c r="K7" s="551"/>
      <c r="L7" s="14" t="s">
        <v>109</v>
      </c>
      <c r="M7" s="20" t="s">
        <v>110</v>
      </c>
      <c r="N7" s="21"/>
      <c r="O7" s="17"/>
    </row>
    <row r="8" spans="1:15" s="9" customFormat="1" ht="24" customHeight="1">
      <c r="A8" s="84"/>
      <c r="B8" s="546">
        <f>'第二周'!Q34</f>
        <v>0</v>
      </c>
      <c r="C8" s="546"/>
      <c r="D8" s="546"/>
      <c r="E8" s="546"/>
      <c r="F8" s="546"/>
      <c r="G8" s="546"/>
      <c r="H8" s="546"/>
      <c r="I8" s="546"/>
      <c r="J8" s="546">
        <f>B6*70+D6*75+G6*25+J6*45+B8*60+D8*120+G8*150</f>
        <v>515</v>
      </c>
      <c r="K8" s="549"/>
      <c r="L8" s="552"/>
      <c r="M8" s="553"/>
      <c r="N8" s="554"/>
      <c r="O8" s="17"/>
    </row>
    <row r="9" spans="1:15" s="9" customFormat="1" ht="24" customHeight="1" thickBot="1">
      <c r="A9" s="69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563" t="s">
        <v>111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  <c r="L10" s="536" t="s">
        <v>112</v>
      </c>
      <c r="M10" s="537"/>
      <c r="N10" s="538"/>
      <c r="O10" s="17"/>
    </row>
    <row r="11" spans="1:15" s="9" customFormat="1" ht="24" customHeight="1">
      <c r="A11" s="122" t="s">
        <v>225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123" t="s">
        <v>226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123" t="s">
        <v>227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116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123" t="s">
        <v>228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123" t="s">
        <v>229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124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124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124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125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125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125"/>
      <c r="B23" s="41"/>
      <c r="C23" s="41"/>
      <c r="D23" s="41"/>
      <c r="E23" s="41"/>
      <c r="F23" s="43"/>
      <c r="G23" s="43"/>
      <c r="H23" s="43" t="s">
        <v>139</v>
      </c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126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126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125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125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125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125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119</v>
      </c>
      <c r="M29" s="540"/>
      <c r="N29" s="588"/>
      <c r="O29" s="37"/>
    </row>
    <row r="30" spans="1:15" s="9" customFormat="1" ht="24" customHeight="1">
      <c r="A30" s="125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120</v>
      </c>
      <c r="M30" s="553"/>
      <c r="N30" s="554"/>
      <c r="O30" s="37"/>
    </row>
    <row r="31" spans="1:15" s="9" customFormat="1" ht="24" customHeight="1">
      <c r="A31" s="125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121</v>
      </c>
      <c r="M31" s="553"/>
      <c r="N31" s="554"/>
      <c r="O31" s="37"/>
    </row>
    <row r="32" spans="1:15" s="9" customFormat="1" ht="24" customHeight="1">
      <c r="A32" s="125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122</v>
      </c>
      <c r="M32" s="553"/>
      <c r="N32" s="554"/>
      <c r="O32" s="37"/>
    </row>
    <row r="33" spans="1:15" s="9" customFormat="1" ht="24" customHeight="1">
      <c r="A33" s="126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123</v>
      </c>
      <c r="M33" s="553"/>
      <c r="N33" s="554"/>
      <c r="O33" s="31"/>
    </row>
    <row r="34" spans="1:15" s="9" customFormat="1" ht="24" customHeight="1" thickBot="1">
      <c r="A34" s="12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124</v>
      </c>
      <c r="M34" s="590"/>
      <c r="N34" s="591"/>
      <c r="O34" s="61"/>
    </row>
    <row r="35" s="9" customFormat="1" ht="16.5" customHeight="1" hidden="1">
      <c r="A35" s="128"/>
    </row>
    <row r="36" spans="1:15" s="9" customFormat="1" ht="24" customHeight="1">
      <c r="A36" s="62" t="s">
        <v>67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2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223</v>
      </c>
      <c r="B38" s="3" t="s">
        <v>82</v>
      </c>
      <c r="C38" s="4">
        <f>C2</f>
        <v>112</v>
      </c>
      <c r="D38" s="5" t="s">
        <v>83</v>
      </c>
      <c r="E38" s="4">
        <f>E2</f>
        <v>2</v>
      </c>
      <c r="F38" s="5" t="s">
        <v>84</v>
      </c>
      <c r="G38" s="4">
        <f>G2</f>
        <v>15</v>
      </c>
      <c r="H38" s="5" t="s">
        <v>85</v>
      </c>
      <c r="I38" s="5" t="s">
        <v>86</v>
      </c>
      <c r="J38" s="5" t="str">
        <f>J2</f>
        <v>三</v>
      </c>
      <c r="K38" s="592" t="str">
        <f>'2二'!K38:L38</f>
        <v> 廠商：至芃</v>
      </c>
      <c r="L38" s="592"/>
      <c r="M38" s="593" t="s">
        <v>126</v>
      </c>
      <c r="N38" s="594"/>
    </row>
    <row r="39" spans="1:14" s="9" customFormat="1" ht="28.5" customHeight="1">
      <c r="A39" s="595" t="s">
        <v>127</v>
      </c>
      <c r="B39" s="597" t="s">
        <v>194</v>
      </c>
      <c r="C39" s="597"/>
      <c r="D39" s="597" t="s">
        <v>128</v>
      </c>
      <c r="E39" s="597"/>
      <c r="F39" s="597"/>
      <c r="G39" s="597" t="s">
        <v>129</v>
      </c>
      <c r="H39" s="597"/>
      <c r="I39" s="597"/>
      <c r="J39" s="598" t="s">
        <v>130</v>
      </c>
      <c r="K39" s="598"/>
      <c r="L39" s="598" t="s">
        <v>131</v>
      </c>
      <c r="M39" s="601" t="s">
        <v>208</v>
      </c>
      <c r="N39" s="604" t="s">
        <v>132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133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28.5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24" customHeight="1">
      <c r="A43" s="268" t="s">
        <v>387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4" customHeight="1">
      <c r="A44" s="142" t="s">
        <v>390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4" customHeight="1">
      <c r="A45" s="132" t="s">
        <v>263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4" customHeight="1">
      <c r="A46" s="132" t="s">
        <v>255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4" customHeight="1">
      <c r="A47" s="132" t="s">
        <v>264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4" customHeight="1">
      <c r="A48" s="132" t="s">
        <v>259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4" customHeight="1">
      <c r="A49" s="132" t="s">
        <v>307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4" customHeight="1">
      <c r="A50" s="207" t="s">
        <v>382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4" customHeight="1">
      <c r="A51" s="142" t="s">
        <v>244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4" customHeight="1">
      <c r="A52" s="207" t="s">
        <v>269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4" customHeight="1">
      <c r="A53" s="207" t="s">
        <v>361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4" customHeight="1">
      <c r="A54" s="142" t="s">
        <v>363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4" customHeight="1">
      <c r="A55" s="132" t="s">
        <v>231</v>
      </c>
      <c r="B55" s="635"/>
      <c r="C55" s="636"/>
      <c r="D55" s="635"/>
      <c r="E55" s="637"/>
      <c r="F55" s="636"/>
      <c r="G55" s="635"/>
      <c r="H55" s="637"/>
      <c r="I55" s="636"/>
      <c r="J55" s="635"/>
      <c r="K55" s="636"/>
      <c r="L55" s="65"/>
      <c r="M55" s="65"/>
      <c r="N55" s="66"/>
    </row>
    <row r="56" spans="1:14" s="9" customFormat="1" ht="24" customHeight="1">
      <c r="A56" s="207" t="s">
        <v>378</v>
      </c>
      <c r="B56" s="635"/>
      <c r="C56" s="636"/>
      <c r="D56" s="635"/>
      <c r="E56" s="637"/>
      <c r="F56" s="636"/>
      <c r="G56" s="635"/>
      <c r="H56" s="637"/>
      <c r="I56" s="636"/>
      <c r="J56" s="635"/>
      <c r="K56" s="636"/>
      <c r="L56" s="65"/>
      <c r="M56" s="65"/>
      <c r="N56" s="66"/>
    </row>
    <row r="57" spans="1:14" s="9" customFormat="1" ht="24" customHeight="1">
      <c r="A57" s="117" t="s">
        <v>369</v>
      </c>
      <c r="B57" s="635"/>
      <c r="C57" s="636"/>
      <c r="D57" s="635"/>
      <c r="E57" s="637"/>
      <c r="F57" s="636"/>
      <c r="G57" s="635"/>
      <c r="H57" s="637"/>
      <c r="I57" s="636"/>
      <c r="J57" s="635"/>
      <c r="K57" s="636"/>
      <c r="L57" s="65"/>
      <c r="M57" s="65"/>
      <c r="N57" s="66"/>
    </row>
    <row r="58" spans="1:14" s="9" customFormat="1" ht="24" customHeight="1">
      <c r="A58" s="117" t="s">
        <v>359</v>
      </c>
      <c r="B58" s="635"/>
      <c r="C58" s="636"/>
      <c r="D58" s="635"/>
      <c r="E58" s="637"/>
      <c r="F58" s="636"/>
      <c r="G58" s="635"/>
      <c r="H58" s="637"/>
      <c r="I58" s="636"/>
      <c r="J58" s="635"/>
      <c r="K58" s="636"/>
      <c r="L58" s="65"/>
      <c r="M58" s="65"/>
      <c r="N58" s="66"/>
    </row>
    <row r="59" spans="1:14" s="9" customFormat="1" ht="24" customHeight="1">
      <c r="A59" s="85"/>
      <c r="B59" s="635"/>
      <c r="C59" s="636"/>
      <c r="D59" s="635"/>
      <c r="E59" s="637"/>
      <c r="F59" s="636"/>
      <c r="G59" s="635"/>
      <c r="H59" s="637"/>
      <c r="I59" s="636"/>
      <c r="J59" s="635"/>
      <c r="K59" s="636"/>
      <c r="L59" s="65"/>
      <c r="M59" s="65"/>
      <c r="N59" s="66"/>
    </row>
    <row r="60" spans="1:14" s="9" customFormat="1" ht="24" customHeight="1">
      <c r="A60" s="117"/>
      <c r="B60" s="635"/>
      <c r="C60" s="636"/>
      <c r="D60" s="635"/>
      <c r="E60" s="637"/>
      <c r="F60" s="636"/>
      <c r="G60" s="635"/>
      <c r="H60" s="637"/>
      <c r="I60" s="636"/>
      <c r="J60" s="635"/>
      <c r="K60" s="636"/>
      <c r="L60" s="65"/>
      <c r="M60" s="65"/>
      <c r="N60" s="66"/>
    </row>
    <row r="61" spans="1:14" s="9" customFormat="1" ht="24" customHeight="1">
      <c r="A61" s="117"/>
      <c r="B61" s="635"/>
      <c r="C61" s="636"/>
      <c r="D61" s="635"/>
      <c r="E61" s="637"/>
      <c r="F61" s="636"/>
      <c r="G61" s="635"/>
      <c r="H61" s="637"/>
      <c r="I61" s="636"/>
      <c r="J61" s="635"/>
      <c r="K61" s="636"/>
      <c r="L61" s="65"/>
      <c r="M61" s="65"/>
      <c r="N61" s="66"/>
    </row>
    <row r="62" spans="1:14" s="9" customFormat="1" ht="24" customHeight="1">
      <c r="A62" s="117"/>
      <c r="B62" s="635"/>
      <c r="C62" s="636"/>
      <c r="D62" s="635"/>
      <c r="E62" s="637"/>
      <c r="F62" s="636"/>
      <c r="G62" s="635"/>
      <c r="H62" s="637"/>
      <c r="I62" s="636"/>
      <c r="J62" s="635"/>
      <c r="K62" s="636"/>
      <c r="L62" s="65"/>
      <c r="M62" s="65"/>
      <c r="N62" s="66"/>
    </row>
    <row r="63" spans="1:14" s="9" customFormat="1" ht="24" customHeight="1">
      <c r="A63" s="117"/>
      <c r="B63" s="606"/>
      <c r="C63" s="606"/>
      <c r="D63" s="606"/>
      <c r="E63" s="606"/>
      <c r="F63" s="606"/>
      <c r="G63" s="606"/>
      <c r="H63" s="606"/>
      <c r="I63" s="606"/>
      <c r="J63" s="606"/>
      <c r="K63" s="606"/>
      <c r="L63" s="65"/>
      <c r="M63" s="65"/>
      <c r="N63" s="66"/>
    </row>
    <row r="64" spans="1:14" ht="24" customHeight="1">
      <c r="A64" s="117"/>
      <c r="B64" s="606"/>
      <c r="C64" s="606"/>
      <c r="D64" s="606"/>
      <c r="E64" s="606"/>
      <c r="F64" s="606"/>
      <c r="G64" s="606"/>
      <c r="H64" s="606"/>
      <c r="I64" s="606"/>
      <c r="J64" s="606"/>
      <c r="K64" s="606"/>
      <c r="L64" s="65"/>
      <c r="M64" s="65"/>
      <c r="N64" s="66"/>
    </row>
    <row r="65" spans="1:14" ht="24" customHeight="1">
      <c r="A65" s="117"/>
      <c r="B65" s="606"/>
      <c r="C65" s="606"/>
      <c r="D65" s="606"/>
      <c r="E65" s="606"/>
      <c r="F65" s="606"/>
      <c r="G65" s="606"/>
      <c r="H65" s="606"/>
      <c r="I65" s="606"/>
      <c r="J65" s="606"/>
      <c r="K65" s="606"/>
      <c r="L65" s="65"/>
      <c r="M65" s="65"/>
      <c r="N65" s="66"/>
    </row>
    <row r="66" spans="1:14" ht="24" customHeight="1">
      <c r="A66" s="595" t="s">
        <v>77</v>
      </c>
      <c r="B66" s="609" t="s">
        <v>134</v>
      </c>
      <c r="C66" s="609"/>
      <c r="D66" s="609"/>
      <c r="E66" s="609"/>
      <c r="F66" s="609"/>
      <c r="G66" s="609"/>
      <c r="H66" s="609"/>
      <c r="I66" s="609"/>
      <c r="J66" s="609"/>
      <c r="K66" s="609"/>
      <c r="L66" s="609"/>
      <c r="M66" s="609"/>
      <c r="N66" s="610"/>
    </row>
    <row r="67" spans="1:14" ht="24" customHeight="1">
      <c r="A67" s="620"/>
      <c r="B67" s="611" t="s">
        <v>135</v>
      </c>
      <c r="C67" s="611"/>
      <c r="D67" s="611"/>
      <c r="E67" s="611"/>
      <c r="F67" s="611"/>
      <c r="G67" s="611"/>
      <c r="H67" s="611"/>
      <c r="I67" s="611"/>
      <c r="J67" s="611"/>
      <c r="K67" s="611"/>
      <c r="L67" s="611"/>
      <c r="M67" s="611"/>
      <c r="N67" s="612"/>
    </row>
    <row r="68" spans="1:14" ht="24" customHeight="1" thickBot="1">
      <c r="A68" s="628"/>
      <c r="B68" s="613" t="s">
        <v>136</v>
      </c>
      <c r="C68" s="613"/>
      <c r="D68" s="613"/>
      <c r="E68" s="613"/>
      <c r="F68" s="613"/>
      <c r="G68" s="613"/>
      <c r="H68" s="613"/>
      <c r="I68" s="613"/>
      <c r="J68" s="613"/>
      <c r="K68" s="613"/>
      <c r="L68" s="613"/>
      <c r="M68" s="613"/>
      <c r="N68" s="614"/>
    </row>
    <row r="69" spans="1:15" s="9" customFormat="1" ht="24" customHeight="1">
      <c r="A69" s="62" t="s">
        <v>67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</sheetData>
  <sheetProtection/>
  <mergeCells count="157">
    <mergeCell ref="B57:C57"/>
    <mergeCell ref="D57:F57"/>
    <mergeCell ref="G57:I57"/>
    <mergeCell ref="J57:K57"/>
    <mergeCell ref="B58:C58"/>
    <mergeCell ref="D58:F58"/>
    <mergeCell ref="G58:I58"/>
    <mergeCell ref="J58:K58"/>
    <mergeCell ref="G55:I55"/>
    <mergeCell ref="J55:K55"/>
    <mergeCell ref="B56:C56"/>
    <mergeCell ref="D56:F56"/>
    <mergeCell ref="G56:I56"/>
    <mergeCell ref="J56:K56"/>
    <mergeCell ref="A66:A68"/>
    <mergeCell ref="B66:N66"/>
    <mergeCell ref="B67:N67"/>
    <mergeCell ref="B68:N68"/>
    <mergeCell ref="B64:C64"/>
    <mergeCell ref="D64:F64"/>
    <mergeCell ref="G64:I64"/>
    <mergeCell ref="J64:K64"/>
    <mergeCell ref="B65:C65"/>
    <mergeCell ref="D65:F65"/>
    <mergeCell ref="G65:I65"/>
    <mergeCell ref="J65:K65"/>
    <mergeCell ref="B62:C62"/>
    <mergeCell ref="D62:F62"/>
    <mergeCell ref="G62:I62"/>
    <mergeCell ref="J62:K62"/>
    <mergeCell ref="B63:C63"/>
    <mergeCell ref="D63:F63"/>
    <mergeCell ref="G63:I63"/>
    <mergeCell ref="J63:K63"/>
    <mergeCell ref="B60:C60"/>
    <mergeCell ref="D60:F60"/>
    <mergeCell ref="G60:I60"/>
    <mergeCell ref="J60:K60"/>
    <mergeCell ref="B61:C61"/>
    <mergeCell ref="D61:F61"/>
    <mergeCell ref="G61:I61"/>
    <mergeCell ref="J61:K61"/>
    <mergeCell ref="B54:C54"/>
    <mergeCell ref="D54:F54"/>
    <mergeCell ref="G54:I54"/>
    <mergeCell ref="J54:K54"/>
    <mergeCell ref="B59:C59"/>
    <mergeCell ref="D59:F59"/>
    <mergeCell ref="G59:I59"/>
    <mergeCell ref="J59:K59"/>
    <mergeCell ref="B55:C55"/>
    <mergeCell ref="D55:F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24" right="0.22" top="0.19" bottom="0.26" header="0.29" footer="0.26"/>
  <pageSetup horizontalDpi="600" verticalDpi="600" orientation="portrait" paperSize="9" scale="99" r:id="rId1"/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38">
      <selection activeCell="A38" sqref="A38:N64"/>
    </sheetView>
  </sheetViews>
  <sheetFormatPr defaultColWidth="9.00390625" defaultRowHeight="16.5"/>
  <cols>
    <col min="1" max="1" width="13.50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3.00390625" style="1" customWidth="1"/>
    <col min="14" max="14" width="9.1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140</v>
      </c>
      <c r="B2" s="3" t="s">
        <v>141</v>
      </c>
      <c r="C2" s="4">
        <f>'2三'!C2</f>
        <v>112</v>
      </c>
      <c r="D2" s="5" t="s">
        <v>142</v>
      </c>
      <c r="E2" s="4">
        <f>'2三'!E2</f>
        <v>2</v>
      </c>
      <c r="F2" s="5" t="s">
        <v>22</v>
      </c>
      <c r="G2" s="4">
        <f>'2三'!G2+1</f>
        <v>16</v>
      </c>
      <c r="H2" s="5" t="s">
        <v>23</v>
      </c>
      <c r="I2" s="5" t="s">
        <v>24</v>
      </c>
      <c r="J2" s="5" t="s">
        <v>143</v>
      </c>
      <c r="K2" s="6" t="s">
        <v>144</v>
      </c>
      <c r="L2" s="536" t="s">
        <v>27</v>
      </c>
      <c r="M2" s="537"/>
      <c r="N2" s="538"/>
      <c r="O2" s="7"/>
      <c r="P2" s="8"/>
    </row>
    <row r="3" spans="1:15" s="9" customFormat="1" ht="24" customHeight="1" thickBot="1">
      <c r="A3" s="10" t="s">
        <v>28</v>
      </c>
      <c r="B3" s="539" t="s">
        <v>29</v>
      </c>
      <c r="C3" s="540"/>
      <c r="D3" s="540"/>
      <c r="E3" s="541">
        <f>'2三'!E3:F3</f>
        <v>1422</v>
      </c>
      <c r="F3" s="541"/>
      <c r="G3" s="11" t="s">
        <v>30</v>
      </c>
      <c r="H3" s="12"/>
      <c r="I3" s="12"/>
      <c r="J3" s="12"/>
      <c r="K3" s="13"/>
      <c r="L3" s="14" t="s">
        <v>31</v>
      </c>
      <c r="M3" s="15" t="s">
        <v>32</v>
      </c>
      <c r="N3" s="16"/>
      <c r="O3" s="17"/>
    </row>
    <row r="4" spans="1:15" s="9" customFormat="1" ht="24" customHeight="1">
      <c r="A4" s="81" t="str">
        <f>'2月'!$D$10</f>
        <v>地瓜飯</v>
      </c>
      <c r="B4" s="542" t="s">
        <v>33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34</v>
      </c>
      <c r="M4" s="15" t="s">
        <v>35</v>
      </c>
      <c r="N4" s="16"/>
      <c r="O4" s="17"/>
    </row>
    <row r="5" spans="1:15" s="9" customFormat="1" ht="24" customHeight="1">
      <c r="A5" s="82" t="str">
        <f>'2月'!$D$11</f>
        <v>紅燒烤麩</v>
      </c>
      <c r="B5" s="545" t="s">
        <v>36</v>
      </c>
      <c r="C5" s="546"/>
      <c r="D5" s="547" t="s">
        <v>37</v>
      </c>
      <c r="E5" s="548"/>
      <c r="F5" s="548"/>
      <c r="G5" s="545" t="s">
        <v>38</v>
      </c>
      <c r="H5" s="546"/>
      <c r="I5" s="546"/>
      <c r="J5" s="545" t="s">
        <v>39</v>
      </c>
      <c r="K5" s="549"/>
      <c r="L5" s="14" t="s">
        <v>40</v>
      </c>
      <c r="M5" s="15" t="s">
        <v>41</v>
      </c>
      <c r="N5" s="16"/>
      <c r="O5" s="17"/>
    </row>
    <row r="6" spans="1:15" s="9" customFormat="1" ht="24" customHeight="1">
      <c r="A6" s="82" t="str">
        <f>'2月'!$D$12</f>
        <v>洋芋毛豆炒蛋</v>
      </c>
      <c r="B6" s="546">
        <f>'第二周'!X30</f>
        <v>4.4</v>
      </c>
      <c r="C6" s="546"/>
      <c r="D6" s="546">
        <f>'第二周'!X31</f>
        <v>2.2</v>
      </c>
      <c r="E6" s="546"/>
      <c r="F6" s="546"/>
      <c r="G6" s="546">
        <f>'第二周'!X32</f>
        <v>1.1</v>
      </c>
      <c r="H6" s="546"/>
      <c r="I6" s="546"/>
      <c r="J6" s="546">
        <f>'第二周'!X33</f>
        <v>2.5</v>
      </c>
      <c r="K6" s="549"/>
      <c r="L6" s="14" t="s">
        <v>42</v>
      </c>
      <c r="M6" s="15" t="s">
        <v>43</v>
      </c>
      <c r="N6" s="16"/>
      <c r="O6" s="17"/>
    </row>
    <row r="7" spans="1:15" s="9" customFormat="1" ht="24" customHeight="1">
      <c r="A7" s="82" t="str">
        <f>'2月'!$D$13</f>
        <v>有機蔬菜</v>
      </c>
      <c r="B7" s="545" t="s">
        <v>44</v>
      </c>
      <c r="C7" s="546"/>
      <c r="D7" s="545" t="s">
        <v>45</v>
      </c>
      <c r="E7" s="546"/>
      <c r="F7" s="546"/>
      <c r="G7" s="545" t="s">
        <v>46</v>
      </c>
      <c r="H7" s="546"/>
      <c r="I7" s="546"/>
      <c r="J7" s="550" t="s">
        <v>47</v>
      </c>
      <c r="K7" s="551"/>
      <c r="L7" s="14" t="s">
        <v>48</v>
      </c>
      <c r="M7" s="20" t="s">
        <v>49</v>
      </c>
      <c r="N7" s="21"/>
      <c r="O7" s="17"/>
    </row>
    <row r="8" spans="1:15" s="9" customFormat="1" ht="24" customHeight="1">
      <c r="A8" s="82" t="str">
        <f>'2月'!$D$14</f>
        <v>海芽蛋花湯</v>
      </c>
      <c r="B8" s="546">
        <f>'第二周'!X34</f>
        <v>0</v>
      </c>
      <c r="C8" s="546"/>
      <c r="D8" s="546"/>
      <c r="E8" s="546"/>
      <c r="F8" s="546"/>
      <c r="G8" s="546"/>
      <c r="H8" s="546"/>
      <c r="I8" s="546"/>
      <c r="J8" s="546">
        <f>B6*70+D6*75+G6*25+J6*45+B8*60+D8*120+G8*150</f>
        <v>613</v>
      </c>
      <c r="K8" s="549"/>
      <c r="L8" s="552"/>
      <c r="M8" s="553"/>
      <c r="N8" s="554"/>
      <c r="O8" s="17"/>
    </row>
    <row r="9" spans="1:15" s="9" customFormat="1" ht="24" customHeight="1" thickBot="1">
      <c r="A9" s="70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563" t="s">
        <v>145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  <c r="L10" s="536" t="s">
        <v>146</v>
      </c>
      <c r="M10" s="537"/>
      <c r="N10" s="538"/>
      <c r="O10" s="17"/>
    </row>
    <row r="11" spans="1:15" s="9" customFormat="1" ht="24" customHeight="1">
      <c r="A11" s="24" t="s">
        <v>147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148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149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150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151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152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153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154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155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156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157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158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5" s="9" customFormat="1" ht="28.5" customHeight="1">
      <c r="A38" s="64" t="s">
        <v>160</v>
      </c>
      <c r="B38" s="3" t="s">
        <v>161</v>
      </c>
      <c r="C38" s="4">
        <f>C2</f>
        <v>112</v>
      </c>
      <c r="D38" s="5" t="s">
        <v>162</v>
      </c>
      <c r="E38" s="4">
        <f>E2</f>
        <v>2</v>
      </c>
      <c r="F38" s="5" t="s">
        <v>163</v>
      </c>
      <c r="G38" s="4">
        <f>G2</f>
        <v>16</v>
      </c>
      <c r="H38" s="5" t="s">
        <v>164</v>
      </c>
      <c r="I38" s="5" t="s">
        <v>165</v>
      </c>
      <c r="J38" s="5" t="str">
        <f>J2</f>
        <v>四</v>
      </c>
      <c r="K38" s="592" t="str">
        <f>'2三'!K38:L38</f>
        <v> 廠商：至芃</v>
      </c>
      <c r="L38" s="592"/>
      <c r="M38" s="593" t="s">
        <v>166</v>
      </c>
      <c r="N38" s="594"/>
      <c r="O38" s="37"/>
    </row>
    <row r="39" spans="1:15" s="9" customFormat="1" ht="28.5" customHeight="1">
      <c r="A39" s="595" t="s">
        <v>167</v>
      </c>
      <c r="B39" s="597" t="s">
        <v>194</v>
      </c>
      <c r="C39" s="597"/>
      <c r="D39" s="597" t="s">
        <v>168</v>
      </c>
      <c r="E39" s="597"/>
      <c r="F39" s="597"/>
      <c r="G39" s="597" t="s">
        <v>169</v>
      </c>
      <c r="H39" s="597"/>
      <c r="I39" s="597"/>
      <c r="J39" s="598" t="s">
        <v>170</v>
      </c>
      <c r="K39" s="598"/>
      <c r="L39" s="598" t="s">
        <v>171</v>
      </c>
      <c r="M39" s="601" t="s">
        <v>208</v>
      </c>
      <c r="N39" s="604" t="s">
        <v>172</v>
      </c>
      <c r="O39" s="37"/>
    </row>
    <row r="40" spans="1:15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  <c r="O40" s="37"/>
    </row>
    <row r="41" spans="1:15" s="9" customFormat="1" ht="28.5" customHeight="1">
      <c r="A41" s="595" t="s">
        <v>173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  <c r="O41" s="37"/>
    </row>
    <row r="42" spans="1:15" s="9" customFormat="1" ht="28.5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  <c r="O42" s="37"/>
    </row>
    <row r="43" spans="1:15" s="9" customFormat="1" ht="28.5" customHeight="1">
      <c r="A43" s="269" t="s">
        <v>388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72"/>
      <c r="N43" s="66"/>
      <c r="O43" s="37"/>
    </row>
    <row r="44" spans="1:15" s="9" customFormat="1" ht="28.5" customHeight="1">
      <c r="A44" s="133" t="s">
        <v>244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  <c r="O44" s="37"/>
    </row>
    <row r="45" spans="1:15" s="9" customFormat="1" ht="28.5" customHeight="1">
      <c r="A45" s="207" t="s">
        <v>380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  <c r="O45" s="37"/>
    </row>
    <row r="46" spans="1:15" s="9" customFormat="1" ht="28.5" customHeight="1">
      <c r="A46" s="117" t="s">
        <v>265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  <c r="O46" s="37"/>
    </row>
    <row r="47" spans="1:15" s="9" customFormat="1" ht="28.5" customHeight="1">
      <c r="A47" s="117" t="s">
        <v>240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  <c r="O47" s="37"/>
    </row>
    <row r="48" spans="1:15" s="9" customFormat="1" ht="28.5" customHeight="1">
      <c r="A48" s="117" t="s">
        <v>200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  <c r="O48" s="37"/>
    </row>
    <row r="49" spans="1:15" ht="28.5" customHeight="1">
      <c r="A49" s="117" t="s">
        <v>291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  <c r="O49" s="17"/>
    </row>
    <row r="50" spans="1:15" s="9" customFormat="1" ht="28.5" customHeight="1">
      <c r="A50" s="117" t="s">
        <v>304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  <c r="O50" s="37"/>
    </row>
    <row r="51" spans="1:15" s="9" customFormat="1" ht="28.5" customHeight="1">
      <c r="A51" s="117" t="s">
        <v>282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  <c r="O51" s="37"/>
    </row>
    <row r="52" spans="1:15" s="9" customFormat="1" ht="28.5" customHeight="1">
      <c r="A52" s="142" t="s">
        <v>322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  <c r="O52" s="37"/>
    </row>
    <row r="53" spans="1:15" ht="28.5" customHeight="1">
      <c r="A53" s="132" t="s">
        <v>231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  <c r="O53" s="17"/>
    </row>
    <row r="54" spans="1:15" s="9" customFormat="1" ht="28.5" customHeight="1">
      <c r="A54" s="118" t="s">
        <v>354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  <c r="O54" s="37"/>
    </row>
    <row r="55" spans="1:15" s="9" customFormat="1" ht="28.5" customHeight="1">
      <c r="A55" s="132" t="s">
        <v>355</v>
      </c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  <c r="O55" s="37"/>
    </row>
    <row r="56" spans="1:15" s="9" customFormat="1" ht="28.5" customHeight="1">
      <c r="A56" s="117" t="s">
        <v>232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  <c r="O56" s="37"/>
    </row>
    <row r="57" spans="1:15" s="9" customFormat="1" ht="28.5" customHeight="1">
      <c r="A57" s="86"/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  <c r="O57" s="37"/>
    </row>
    <row r="58" spans="1:15" s="9" customFormat="1" ht="28.5" customHeight="1">
      <c r="A58" s="86"/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  <c r="O58" s="37"/>
    </row>
    <row r="59" spans="1:15" s="9" customFormat="1" ht="28.5" customHeight="1">
      <c r="A59" s="86"/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  <c r="O59" s="37"/>
    </row>
    <row r="60" spans="1:15" ht="28.5" customHeight="1">
      <c r="A60" s="73"/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  <c r="O60" s="17"/>
    </row>
    <row r="61" spans="1:15" ht="28.5" customHeight="1">
      <c r="A61" s="67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  <c r="O61" s="17"/>
    </row>
    <row r="62" spans="1:15" ht="28.5" customHeight="1">
      <c r="A62" s="595" t="s">
        <v>77</v>
      </c>
      <c r="B62" s="609" t="s">
        <v>174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10"/>
      <c r="O62" s="17"/>
    </row>
    <row r="63" spans="1:15" ht="28.5" customHeight="1">
      <c r="A63" s="607"/>
      <c r="B63" s="611" t="s">
        <v>175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  <c r="O63" s="17"/>
    </row>
    <row r="64" spans="1:15" ht="28.5" customHeight="1" thickBot="1">
      <c r="A64" s="608"/>
      <c r="B64" s="613" t="s">
        <v>176</v>
      </c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4"/>
      <c r="O64" s="23"/>
    </row>
    <row r="65" spans="1:15" s="9" customFormat="1" ht="24" customHeight="1">
      <c r="A65" s="62" t="s">
        <v>159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17" right="0.16" top="0.26" bottom="0.24" header="0.28" footer="0.24"/>
  <pageSetup horizontalDpi="600" verticalDpi="600" orientation="portrait" paperSize="9" scale="98" r:id="rId1"/>
  <rowBreaks count="1" manualBreakCount="1">
    <brk id="36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60" zoomScalePageLayoutView="0" workbookViewId="0" topLeftCell="A38">
      <selection activeCell="A38" sqref="A38:N66"/>
    </sheetView>
  </sheetViews>
  <sheetFormatPr defaultColWidth="9.00390625" defaultRowHeight="16.5"/>
  <cols>
    <col min="1" max="1" width="14.75390625" style="1" customWidth="1"/>
    <col min="2" max="2" width="5.875" style="1" customWidth="1"/>
    <col min="3" max="3" width="6.00390625" style="1" customWidth="1"/>
    <col min="4" max="4" width="4.00390625" style="1" customWidth="1"/>
    <col min="5" max="5" width="4.25390625" style="1" customWidth="1"/>
    <col min="6" max="6" width="3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2.25390625" style="1" customWidth="1"/>
    <col min="14" max="14" width="10.5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140</v>
      </c>
      <c r="B2" s="3" t="s">
        <v>141</v>
      </c>
      <c r="C2" s="4">
        <f>'2四'!C2</f>
        <v>112</v>
      </c>
      <c r="D2" s="5" t="s">
        <v>142</v>
      </c>
      <c r="E2" s="4">
        <f>'2四'!E2</f>
        <v>2</v>
      </c>
      <c r="F2" s="5" t="s">
        <v>177</v>
      </c>
      <c r="G2" s="4">
        <f>'2四'!G2+1</f>
        <v>17</v>
      </c>
      <c r="H2" s="5" t="s">
        <v>178</v>
      </c>
      <c r="I2" s="5" t="s">
        <v>179</v>
      </c>
      <c r="J2" s="5" t="s">
        <v>180</v>
      </c>
      <c r="K2" s="6" t="s">
        <v>181</v>
      </c>
      <c r="L2" s="536" t="s">
        <v>182</v>
      </c>
      <c r="M2" s="537"/>
      <c r="N2" s="538"/>
      <c r="O2" s="7"/>
      <c r="P2" s="8"/>
    </row>
    <row r="3" spans="1:15" s="9" customFormat="1" ht="24" customHeight="1" thickBot="1">
      <c r="A3" s="10" t="s">
        <v>183</v>
      </c>
      <c r="B3" s="539" t="s">
        <v>184</v>
      </c>
      <c r="C3" s="540"/>
      <c r="D3" s="540"/>
      <c r="E3" s="541">
        <f>'2四'!E3:F3</f>
        <v>1422</v>
      </c>
      <c r="F3" s="541"/>
      <c r="G3" s="11" t="s">
        <v>185</v>
      </c>
      <c r="H3" s="12"/>
      <c r="I3" s="12"/>
      <c r="J3" s="12"/>
      <c r="K3" s="13"/>
      <c r="L3" s="14" t="s">
        <v>186</v>
      </c>
      <c r="M3" s="15" t="s">
        <v>187</v>
      </c>
      <c r="N3" s="16"/>
      <c r="O3" s="17"/>
    </row>
    <row r="4" spans="1:15" s="9" customFormat="1" ht="24" customHeight="1">
      <c r="A4" s="79" t="str">
        <f>'2月'!$E$10</f>
        <v>糙米飯</v>
      </c>
      <c r="B4" s="542" t="s">
        <v>188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189</v>
      </c>
      <c r="M4" s="15" t="s">
        <v>190</v>
      </c>
      <c r="N4" s="16"/>
      <c r="O4" s="17"/>
    </row>
    <row r="5" spans="1:15" s="9" customFormat="1" ht="24" customHeight="1">
      <c r="A5" s="80" t="str">
        <f>'2月'!$E$11</f>
        <v>義式香料燉雞</v>
      </c>
      <c r="B5" s="545" t="s">
        <v>36</v>
      </c>
      <c r="C5" s="546"/>
      <c r="D5" s="547" t="s">
        <v>37</v>
      </c>
      <c r="E5" s="548"/>
      <c r="F5" s="548"/>
      <c r="G5" s="545" t="s">
        <v>38</v>
      </c>
      <c r="H5" s="546"/>
      <c r="I5" s="546"/>
      <c r="J5" s="545" t="s">
        <v>39</v>
      </c>
      <c r="K5" s="549"/>
      <c r="L5" s="14" t="s">
        <v>40</v>
      </c>
      <c r="M5" s="15" t="s">
        <v>41</v>
      </c>
      <c r="N5" s="16"/>
      <c r="O5" s="17"/>
    </row>
    <row r="6" spans="1:15" s="9" customFormat="1" ht="24" customHeight="1">
      <c r="A6" s="80" t="str">
        <f>'2月'!$E$12</f>
        <v>白花肉片</v>
      </c>
      <c r="B6" s="546">
        <f>'第二周'!AE30</f>
        <v>5.5</v>
      </c>
      <c r="C6" s="546"/>
      <c r="D6" s="546">
        <f>'第二周'!AE31</f>
        <v>2.6</v>
      </c>
      <c r="E6" s="546"/>
      <c r="F6" s="546"/>
      <c r="G6" s="546">
        <f>'第二周'!AE32</f>
        <v>1.5</v>
      </c>
      <c r="H6" s="546"/>
      <c r="I6" s="546"/>
      <c r="J6" s="546">
        <f>'第二周'!AE33</f>
        <v>2.5</v>
      </c>
      <c r="K6" s="549"/>
      <c r="L6" s="14" t="s">
        <v>42</v>
      </c>
      <c r="M6" s="15" t="s">
        <v>43</v>
      </c>
      <c r="N6" s="16"/>
      <c r="O6" s="17"/>
    </row>
    <row r="7" spans="1:15" s="9" customFormat="1" ht="24" customHeight="1">
      <c r="A7" s="80" t="str">
        <f>'2月'!$E$13</f>
        <v>有機蔬菜</v>
      </c>
      <c r="B7" s="545" t="s">
        <v>44</v>
      </c>
      <c r="C7" s="546"/>
      <c r="D7" s="545" t="s">
        <v>45</v>
      </c>
      <c r="E7" s="546"/>
      <c r="F7" s="546"/>
      <c r="G7" s="545" t="s">
        <v>46</v>
      </c>
      <c r="H7" s="546"/>
      <c r="I7" s="546"/>
      <c r="J7" s="550" t="s">
        <v>47</v>
      </c>
      <c r="K7" s="551"/>
      <c r="L7" s="14" t="s">
        <v>48</v>
      </c>
      <c r="M7" s="20" t="s">
        <v>49</v>
      </c>
      <c r="N7" s="21"/>
      <c r="O7" s="17"/>
    </row>
    <row r="8" spans="1:15" s="9" customFormat="1" ht="24" customHeight="1">
      <c r="A8" s="80" t="str">
        <f>'2月'!$E$14</f>
        <v>綜合湯圓/豆奶</v>
      </c>
      <c r="B8" s="546">
        <f>'第二周'!AE34</f>
        <v>0</v>
      </c>
      <c r="C8" s="546"/>
      <c r="D8" s="546"/>
      <c r="E8" s="546"/>
      <c r="F8" s="546"/>
      <c r="G8" s="546"/>
      <c r="H8" s="546"/>
      <c r="I8" s="546"/>
      <c r="J8" s="546">
        <f>B6*70+D6*75+G6*25+J6*45+B8*60+D8*120+G8*150</f>
        <v>730</v>
      </c>
      <c r="K8" s="549"/>
      <c r="L8" s="552"/>
      <c r="M8" s="553"/>
      <c r="N8" s="554"/>
      <c r="O8" s="17"/>
    </row>
    <row r="9" spans="1:15" s="9" customFormat="1" ht="24" customHeight="1" thickBot="1">
      <c r="A9" s="70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563" t="s">
        <v>145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  <c r="L10" s="536" t="s">
        <v>146</v>
      </c>
      <c r="M10" s="537"/>
      <c r="N10" s="538"/>
      <c r="O10" s="17"/>
    </row>
    <row r="11" spans="1:15" s="9" customFormat="1" ht="24" customHeight="1">
      <c r="A11" s="24" t="s">
        <v>147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148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149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150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151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152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153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154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155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156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157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158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160</v>
      </c>
      <c r="B38" s="3" t="s">
        <v>161</v>
      </c>
      <c r="C38" s="4">
        <f>C2</f>
        <v>112</v>
      </c>
      <c r="D38" s="5" t="s">
        <v>162</v>
      </c>
      <c r="E38" s="4">
        <f>E2</f>
        <v>2</v>
      </c>
      <c r="F38" s="5" t="s">
        <v>163</v>
      </c>
      <c r="G38" s="4">
        <f>G2</f>
        <v>17</v>
      </c>
      <c r="H38" s="5" t="s">
        <v>164</v>
      </c>
      <c r="I38" s="5" t="s">
        <v>165</v>
      </c>
      <c r="J38" s="5" t="str">
        <f>J2</f>
        <v>五</v>
      </c>
      <c r="K38" s="592" t="str">
        <f>'2四'!K38:L38</f>
        <v> 廠商：至芃</v>
      </c>
      <c r="L38" s="592"/>
      <c r="M38" s="593" t="s">
        <v>166</v>
      </c>
      <c r="N38" s="594"/>
    </row>
    <row r="39" spans="1:14" s="9" customFormat="1" ht="28.5" customHeight="1">
      <c r="A39" s="595" t="s">
        <v>167</v>
      </c>
      <c r="B39" s="597" t="s">
        <v>194</v>
      </c>
      <c r="C39" s="597"/>
      <c r="D39" s="597" t="s">
        <v>168</v>
      </c>
      <c r="E39" s="597"/>
      <c r="F39" s="597"/>
      <c r="G39" s="597" t="s">
        <v>169</v>
      </c>
      <c r="H39" s="597"/>
      <c r="I39" s="597"/>
      <c r="J39" s="598" t="s">
        <v>170</v>
      </c>
      <c r="K39" s="598"/>
      <c r="L39" s="598" t="s">
        <v>171</v>
      </c>
      <c r="M39" s="601" t="s">
        <v>208</v>
      </c>
      <c r="N39" s="604" t="s">
        <v>172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173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36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27" customHeight="1">
      <c r="A43" s="271" t="s">
        <v>370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7" customHeight="1">
      <c r="A44" s="117" t="s">
        <v>248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7" customHeight="1">
      <c r="A45" s="117" t="s">
        <v>379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7" customHeight="1">
      <c r="A46" s="117" t="s">
        <v>266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7" customHeight="1">
      <c r="A47" s="117" t="s">
        <v>284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7" customHeight="1">
      <c r="A48" s="117" t="s">
        <v>282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7" customHeight="1">
      <c r="A49" s="117" t="s">
        <v>267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7" customHeight="1">
      <c r="A50" s="86" t="s">
        <v>276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7" customHeight="1">
      <c r="A51" s="86" t="s">
        <v>368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7" customHeight="1">
      <c r="A52" s="85" t="s">
        <v>315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7" customHeight="1">
      <c r="A53" s="272" t="s">
        <v>308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7" customHeight="1">
      <c r="A54" s="86" t="s">
        <v>316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7" customHeight="1">
      <c r="A55" s="86" t="s">
        <v>317</v>
      </c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7" customHeight="1">
      <c r="A56" s="86" t="s">
        <v>318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7" customHeight="1">
      <c r="A57" s="142" t="s">
        <v>247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7" customHeight="1">
      <c r="A58" s="132" t="s">
        <v>231</v>
      </c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7" customHeight="1">
      <c r="A59" s="117" t="s">
        <v>274</v>
      </c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s="9" customFormat="1" ht="27" customHeight="1">
      <c r="A60" s="207" t="s">
        <v>383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s="9" customFormat="1" ht="27" customHeight="1">
      <c r="A61" s="117" t="s">
        <v>248</v>
      </c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s="9" customFormat="1" ht="27" customHeight="1">
      <c r="A62" s="273" t="s">
        <v>391</v>
      </c>
      <c r="B62" s="606"/>
      <c r="C62" s="606"/>
      <c r="D62" s="606"/>
      <c r="E62" s="606"/>
      <c r="F62" s="606"/>
      <c r="G62" s="606"/>
      <c r="H62" s="606"/>
      <c r="I62" s="606"/>
      <c r="J62" s="606"/>
      <c r="K62" s="606"/>
      <c r="L62" s="65"/>
      <c r="M62" s="65"/>
      <c r="N62" s="66"/>
    </row>
    <row r="63" spans="1:14" ht="27" customHeight="1">
      <c r="A63" s="132" t="s">
        <v>263</v>
      </c>
      <c r="B63" s="606"/>
      <c r="C63" s="606"/>
      <c r="D63" s="606"/>
      <c r="E63" s="606"/>
      <c r="F63" s="606"/>
      <c r="G63" s="606"/>
      <c r="H63" s="606"/>
      <c r="I63" s="606"/>
      <c r="J63" s="606"/>
      <c r="K63" s="606"/>
      <c r="L63" s="65"/>
      <c r="M63" s="65"/>
      <c r="N63" s="66"/>
    </row>
    <row r="64" spans="1:14" ht="15.75" customHeight="1">
      <c r="A64" s="620" t="s">
        <v>77</v>
      </c>
      <c r="B64" s="611" t="s">
        <v>174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2"/>
    </row>
    <row r="65" spans="1:14" ht="21" customHeight="1">
      <c r="A65" s="607"/>
      <c r="B65" s="611" t="s">
        <v>175</v>
      </c>
      <c r="C65" s="611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612"/>
    </row>
    <row r="66" spans="1:14" ht="21" customHeight="1" thickBot="1">
      <c r="A66" s="608"/>
      <c r="B66" s="613" t="s">
        <v>176</v>
      </c>
      <c r="C66" s="613"/>
      <c r="D66" s="613"/>
      <c r="E66" s="613"/>
      <c r="F66" s="613"/>
      <c r="G66" s="613"/>
      <c r="H66" s="613"/>
      <c r="I66" s="613"/>
      <c r="J66" s="613"/>
      <c r="K66" s="613"/>
      <c r="L66" s="613"/>
      <c r="M66" s="613"/>
      <c r="N66" s="614"/>
    </row>
    <row r="67" spans="1:15" s="9" customFormat="1" ht="24" customHeight="1">
      <c r="A67" s="62" t="s">
        <v>159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</sheetData>
  <sheetProtection/>
  <mergeCells count="149">
    <mergeCell ref="B61:C61"/>
    <mergeCell ref="D61:F61"/>
    <mergeCell ref="G61:I61"/>
    <mergeCell ref="J61:K61"/>
    <mergeCell ref="G59:I59"/>
    <mergeCell ref="J59:K59"/>
    <mergeCell ref="B60:C60"/>
    <mergeCell ref="D60:F60"/>
    <mergeCell ref="G60:I60"/>
    <mergeCell ref="J60:K60"/>
    <mergeCell ref="A64:A66"/>
    <mergeCell ref="B64:N64"/>
    <mergeCell ref="B65:N65"/>
    <mergeCell ref="B66:N66"/>
    <mergeCell ref="B63:C63"/>
    <mergeCell ref="D63:F63"/>
    <mergeCell ref="G63:I63"/>
    <mergeCell ref="J63:K63"/>
    <mergeCell ref="B58:C58"/>
    <mergeCell ref="D58:F58"/>
    <mergeCell ref="G58:I58"/>
    <mergeCell ref="J58:K58"/>
    <mergeCell ref="B62:C62"/>
    <mergeCell ref="D62:F62"/>
    <mergeCell ref="G62:I62"/>
    <mergeCell ref="J62:K62"/>
    <mergeCell ref="B59:C59"/>
    <mergeCell ref="D59:F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22" right="0.23" top="0.2" bottom="0.3" header="0.29" footer="0.19"/>
  <pageSetup horizontalDpi="600" verticalDpi="600" orientation="portrait" paperSize="9" scale="98" r:id="rId1"/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8">
      <selection activeCell="G38" sqref="G38"/>
    </sheetView>
  </sheetViews>
  <sheetFormatPr defaultColWidth="9.00390625" defaultRowHeight="16.5"/>
  <cols>
    <col min="1" max="1" width="14.75390625" style="1" customWidth="1"/>
    <col min="2" max="2" width="5.875" style="1" customWidth="1"/>
    <col min="3" max="3" width="6.00390625" style="1" customWidth="1"/>
    <col min="4" max="4" width="4.00390625" style="1" customWidth="1"/>
    <col min="5" max="5" width="4.25390625" style="1" customWidth="1"/>
    <col min="6" max="6" width="3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2.125" style="1" customWidth="1"/>
    <col min="14" max="14" width="10.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19</v>
      </c>
      <c r="B2" s="3" t="s">
        <v>20</v>
      </c>
      <c r="C2" s="4">
        <f>'2五'!C2</f>
        <v>112</v>
      </c>
      <c r="D2" s="5" t="s">
        <v>21</v>
      </c>
      <c r="E2" s="4">
        <f>'2五'!E2</f>
        <v>2</v>
      </c>
      <c r="F2" s="5" t="s">
        <v>22</v>
      </c>
      <c r="G2" s="4">
        <f>'2五'!G2+1</f>
        <v>18</v>
      </c>
      <c r="H2" s="5" t="s">
        <v>23</v>
      </c>
      <c r="I2" s="5" t="s">
        <v>24</v>
      </c>
      <c r="J2" s="5" t="s">
        <v>324</v>
      </c>
      <c r="K2" s="6" t="s">
        <v>88</v>
      </c>
      <c r="L2" s="536" t="s">
        <v>27</v>
      </c>
      <c r="M2" s="537"/>
      <c r="N2" s="538"/>
      <c r="O2" s="7"/>
      <c r="P2" s="8"/>
    </row>
    <row r="3" spans="1:15" s="9" customFormat="1" ht="24" customHeight="1" thickBot="1">
      <c r="A3" s="10" t="s">
        <v>28</v>
      </c>
      <c r="B3" s="539" t="s">
        <v>29</v>
      </c>
      <c r="C3" s="540"/>
      <c r="D3" s="540"/>
      <c r="E3" s="541">
        <f>'2五'!E3:F3</f>
        <v>1422</v>
      </c>
      <c r="F3" s="541"/>
      <c r="G3" s="11" t="s">
        <v>30</v>
      </c>
      <c r="H3" s="12"/>
      <c r="I3" s="12"/>
      <c r="J3" s="12"/>
      <c r="K3" s="13"/>
      <c r="L3" s="14" t="s">
        <v>31</v>
      </c>
      <c r="M3" s="15" t="s">
        <v>32</v>
      </c>
      <c r="N3" s="16"/>
      <c r="O3" s="17"/>
    </row>
    <row r="4" spans="1:15" s="9" customFormat="1" ht="24" customHeight="1">
      <c r="A4" s="80" t="str">
        <f>'2月'!E4</f>
        <v>小米飯</v>
      </c>
      <c r="B4" s="542" t="s">
        <v>33</v>
      </c>
      <c r="C4" s="543"/>
      <c r="D4" s="543"/>
      <c r="E4" s="543"/>
      <c r="F4" s="543"/>
      <c r="G4" s="543"/>
      <c r="H4" s="543"/>
      <c r="I4" s="543"/>
      <c r="J4" s="543"/>
      <c r="K4" s="544"/>
      <c r="L4" s="68" t="s">
        <v>34</v>
      </c>
      <c r="M4" s="15" t="s">
        <v>35</v>
      </c>
      <c r="N4" s="16"/>
      <c r="O4" s="17"/>
    </row>
    <row r="5" spans="1:15" s="9" customFormat="1" ht="24" customHeight="1">
      <c r="A5" s="80" t="str">
        <f>'2月'!E5</f>
        <v>筍乾燒肉</v>
      </c>
      <c r="B5" s="545" t="s">
        <v>36</v>
      </c>
      <c r="C5" s="546"/>
      <c r="D5" s="547" t="s">
        <v>37</v>
      </c>
      <c r="E5" s="548"/>
      <c r="F5" s="548"/>
      <c r="G5" s="545" t="s">
        <v>38</v>
      </c>
      <c r="H5" s="546"/>
      <c r="I5" s="546"/>
      <c r="J5" s="545" t="s">
        <v>39</v>
      </c>
      <c r="K5" s="549"/>
      <c r="L5" s="68" t="s">
        <v>40</v>
      </c>
      <c r="M5" s="15" t="s">
        <v>41</v>
      </c>
      <c r="N5" s="16"/>
      <c r="O5" s="17"/>
    </row>
    <row r="6" spans="1:15" s="9" customFormat="1" ht="24" customHeight="1">
      <c r="A6" s="80" t="str">
        <f>'2月'!E6</f>
        <v>番茄炒蛋</v>
      </c>
      <c r="B6" s="546">
        <f>'第一周'!AL30</f>
        <v>4.2</v>
      </c>
      <c r="C6" s="546"/>
      <c r="D6" s="546">
        <f>'第一周'!AL31</f>
        <v>2.5</v>
      </c>
      <c r="E6" s="546"/>
      <c r="F6" s="546"/>
      <c r="G6" s="546">
        <f>'第一周'!AL32</f>
        <v>1.5</v>
      </c>
      <c r="H6" s="546"/>
      <c r="I6" s="546"/>
      <c r="J6" s="546">
        <f>'第一周'!AL33</f>
        <v>2.5</v>
      </c>
      <c r="K6" s="549"/>
      <c r="L6" s="68" t="s">
        <v>42</v>
      </c>
      <c r="M6" s="15" t="s">
        <v>43</v>
      </c>
      <c r="N6" s="16"/>
      <c r="O6" s="17"/>
    </row>
    <row r="7" spans="1:15" s="9" customFormat="1" ht="24" customHeight="1">
      <c r="A7" s="80" t="str">
        <f>'2月'!E7</f>
        <v>有機蔬菜</v>
      </c>
      <c r="B7" s="545" t="s">
        <v>44</v>
      </c>
      <c r="C7" s="546"/>
      <c r="D7" s="545" t="s">
        <v>45</v>
      </c>
      <c r="E7" s="546"/>
      <c r="F7" s="546"/>
      <c r="G7" s="545" t="s">
        <v>46</v>
      </c>
      <c r="H7" s="546"/>
      <c r="I7" s="546"/>
      <c r="J7" s="550" t="s">
        <v>47</v>
      </c>
      <c r="K7" s="551"/>
      <c r="L7" s="68" t="s">
        <v>48</v>
      </c>
      <c r="M7" s="20" t="s">
        <v>49</v>
      </c>
      <c r="N7" s="21"/>
      <c r="O7" s="17"/>
    </row>
    <row r="8" spans="1:15" s="9" customFormat="1" ht="24" customHeight="1">
      <c r="A8" s="80" t="str">
        <f>'2月'!E8</f>
        <v>酸辣湯</v>
      </c>
      <c r="B8" s="546">
        <f>'第一周'!AL34</f>
        <v>0</v>
      </c>
      <c r="C8" s="546"/>
      <c r="D8" s="546"/>
      <c r="E8" s="546"/>
      <c r="F8" s="546"/>
      <c r="G8" s="546"/>
      <c r="H8" s="546"/>
      <c r="I8" s="546"/>
      <c r="J8" s="546">
        <f>B6*70+D6*75+G6*25+J6*45+B8*60+D8*120+G8*150</f>
        <v>631.5</v>
      </c>
      <c r="K8" s="549"/>
      <c r="L8" s="553"/>
      <c r="M8" s="553"/>
      <c r="N8" s="554"/>
      <c r="O8" s="17"/>
    </row>
    <row r="9" spans="1:15" s="9" customFormat="1" ht="24" customHeight="1" thickBot="1">
      <c r="A9" s="70"/>
      <c r="B9" s="555"/>
      <c r="C9" s="555"/>
      <c r="D9" s="555"/>
      <c r="E9" s="555"/>
      <c r="F9" s="555"/>
      <c r="G9" s="555"/>
      <c r="H9" s="555"/>
      <c r="I9" s="555"/>
      <c r="J9" s="555"/>
      <c r="K9" s="621"/>
      <c r="L9" s="561"/>
      <c r="M9" s="561"/>
      <c r="N9" s="562"/>
      <c r="O9" s="23"/>
    </row>
    <row r="10" spans="1:15" s="9" customFormat="1" ht="24" customHeight="1">
      <c r="A10" s="616" t="s">
        <v>111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8"/>
      <c r="L10" s="638" t="s">
        <v>51</v>
      </c>
      <c r="M10" s="639"/>
      <c r="N10" s="640"/>
      <c r="O10" s="17"/>
    </row>
    <row r="11" spans="1:15" s="9" customFormat="1" ht="24" customHeight="1">
      <c r="A11" s="24" t="s">
        <v>52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53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54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55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57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59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61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62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63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64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65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66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67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19</v>
      </c>
      <c r="B38" s="3" t="s">
        <v>20</v>
      </c>
      <c r="C38" s="4">
        <f>C2</f>
        <v>112</v>
      </c>
      <c r="D38" s="5" t="s">
        <v>21</v>
      </c>
      <c r="E38" s="4">
        <f>E2</f>
        <v>2</v>
      </c>
      <c r="F38" s="5" t="s">
        <v>22</v>
      </c>
      <c r="G38" s="4">
        <f>G2</f>
        <v>18</v>
      </c>
      <c r="H38" s="5" t="s">
        <v>23</v>
      </c>
      <c r="I38" s="5" t="s">
        <v>24</v>
      </c>
      <c r="J38" s="5" t="str">
        <f>J2</f>
        <v>六</v>
      </c>
      <c r="K38" s="592" t="str">
        <f>'1四日誌'!K38:L38</f>
        <v> 廠商：至芃</v>
      </c>
      <c r="L38" s="592"/>
      <c r="M38" s="593" t="s">
        <v>68</v>
      </c>
      <c r="N38" s="594"/>
    </row>
    <row r="39" spans="1:14" s="9" customFormat="1" ht="28.5" customHeight="1">
      <c r="A39" s="595" t="s">
        <v>69</v>
      </c>
      <c r="B39" s="597" t="s">
        <v>193</v>
      </c>
      <c r="C39" s="597"/>
      <c r="D39" s="597" t="s">
        <v>70</v>
      </c>
      <c r="E39" s="597"/>
      <c r="F39" s="597"/>
      <c r="G39" s="597" t="s">
        <v>71</v>
      </c>
      <c r="H39" s="597"/>
      <c r="I39" s="597"/>
      <c r="J39" s="598" t="s">
        <v>72</v>
      </c>
      <c r="K39" s="598"/>
      <c r="L39" s="598" t="s">
        <v>73</v>
      </c>
      <c r="M39" s="601" t="s">
        <v>208</v>
      </c>
      <c r="N39" s="604" t="s">
        <v>74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75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36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28.5" customHeight="1">
      <c r="A43" s="142" t="s">
        <v>349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8.5" customHeight="1">
      <c r="A44" s="132" t="s">
        <v>344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8.5" customHeight="1">
      <c r="A45" s="132" t="s">
        <v>200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8.5" customHeight="1">
      <c r="A46" s="132" t="s">
        <v>231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8.5" customHeight="1">
      <c r="A47" s="132" t="s">
        <v>346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8.5" customHeight="1">
      <c r="A48" s="207" t="s">
        <v>384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8.5" customHeight="1">
      <c r="A49" s="117" t="s">
        <v>347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8.5" customHeight="1">
      <c r="A50" s="117" t="s">
        <v>233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8.5" customHeight="1">
      <c r="A51" s="117" t="s">
        <v>351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8.5" customHeight="1">
      <c r="A52" s="207" t="s">
        <v>390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8.5" customHeight="1">
      <c r="A53" s="117" t="s">
        <v>249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8.5" customHeight="1">
      <c r="A54" s="117" t="s">
        <v>385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8.5" customHeight="1">
      <c r="A55" s="142" t="s">
        <v>374</v>
      </c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8.5" customHeight="1">
      <c r="A56" s="132" t="s">
        <v>231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8.5" customHeight="1">
      <c r="A57" s="132" t="s">
        <v>348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8.5" customHeight="1">
      <c r="A58" s="270" t="s">
        <v>234</v>
      </c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8.5" customHeight="1">
      <c r="A59" s="132" t="s">
        <v>244</v>
      </c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ht="28.5" customHeight="1">
      <c r="A60" s="132" t="s">
        <v>353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ht="28.5" customHeight="1">
      <c r="A61" s="132" t="s">
        <v>200</v>
      </c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ht="28.5" customHeight="1" thickBot="1">
      <c r="A62" s="75"/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76"/>
      <c r="M62" s="76"/>
      <c r="N62" s="77"/>
    </row>
    <row r="63" spans="1:14" ht="15.75" customHeight="1">
      <c r="A63" s="620" t="s">
        <v>77</v>
      </c>
      <c r="B63" s="611" t="s">
        <v>78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</row>
    <row r="64" spans="1:14" ht="21" customHeight="1">
      <c r="A64" s="607"/>
      <c r="B64" s="611" t="s">
        <v>79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2"/>
    </row>
    <row r="65" spans="1:14" ht="21" customHeight="1" thickBot="1">
      <c r="A65" s="608"/>
      <c r="B65" s="613" t="s">
        <v>80</v>
      </c>
      <c r="C65" s="613"/>
      <c r="D65" s="613"/>
      <c r="E65" s="613"/>
      <c r="F65" s="613"/>
      <c r="G65" s="613"/>
      <c r="H65" s="613"/>
      <c r="I65" s="613"/>
      <c r="J65" s="613"/>
      <c r="K65" s="613"/>
      <c r="L65" s="613"/>
      <c r="M65" s="613"/>
      <c r="N65" s="614"/>
    </row>
    <row r="66" spans="1:15" s="9" customFormat="1" ht="24" customHeight="1">
      <c r="A66" s="62" t="s">
        <v>67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</sheetData>
  <sheetProtection/>
  <mergeCells count="145">
    <mergeCell ref="A1:O1"/>
    <mergeCell ref="L2:N2"/>
    <mergeCell ref="B3:D3"/>
    <mergeCell ref="E3:F3"/>
    <mergeCell ref="B4:K4"/>
    <mergeCell ref="B5:C5"/>
    <mergeCell ref="D5:F5"/>
    <mergeCell ref="G5:I5"/>
    <mergeCell ref="J5:K5"/>
    <mergeCell ref="B6:C6"/>
    <mergeCell ref="D6:F6"/>
    <mergeCell ref="G6:I6"/>
    <mergeCell ref="J6:K6"/>
    <mergeCell ref="B7:C7"/>
    <mergeCell ref="D7:F7"/>
    <mergeCell ref="G7:I7"/>
    <mergeCell ref="J7:K7"/>
    <mergeCell ref="B8:C8"/>
    <mergeCell ref="D8:F8"/>
    <mergeCell ref="G8:I8"/>
    <mergeCell ref="J8:K8"/>
    <mergeCell ref="L8:N8"/>
    <mergeCell ref="B9:C9"/>
    <mergeCell ref="D9:F9"/>
    <mergeCell ref="G9:I9"/>
    <mergeCell ref="J9:K9"/>
    <mergeCell ref="L9:N9"/>
    <mergeCell ref="A10:K10"/>
    <mergeCell ref="L10:N10"/>
    <mergeCell ref="L11:N11"/>
    <mergeCell ref="L12:N12"/>
    <mergeCell ref="L13:N13"/>
    <mergeCell ref="A14:D14"/>
    <mergeCell ref="E14:K14"/>
    <mergeCell ref="L14:N14"/>
    <mergeCell ref="A15:D15"/>
    <mergeCell ref="E15:K15"/>
    <mergeCell ref="L15:N15"/>
    <mergeCell ref="L16:N16"/>
    <mergeCell ref="J25:K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J39:K42"/>
    <mergeCell ref="L39:L42"/>
    <mergeCell ref="M39:M42"/>
    <mergeCell ref="N39:N42"/>
    <mergeCell ref="A41:A42"/>
    <mergeCell ref="B43:C43"/>
    <mergeCell ref="D43:F43"/>
    <mergeCell ref="G43:I43"/>
    <mergeCell ref="J43:K43"/>
    <mergeCell ref="B44:C44"/>
    <mergeCell ref="D44:F44"/>
    <mergeCell ref="G44:I44"/>
    <mergeCell ref="J44:K44"/>
    <mergeCell ref="B45:C45"/>
    <mergeCell ref="D45:F45"/>
    <mergeCell ref="G45:I45"/>
    <mergeCell ref="J45:K45"/>
    <mergeCell ref="B46:C46"/>
    <mergeCell ref="D46:F46"/>
    <mergeCell ref="G46:I46"/>
    <mergeCell ref="J46:K46"/>
    <mergeCell ref="B47:C47"/>
    <mergeCell ref="D47:F47"/>
    <mergeCell ref="G47:I47"/>
    <mergeCell ref="J47:K47"/>
    <mergeCell ref="B48:C48"/>
    <mergeCell ref="D48:F48"/>
    <mergeCell ref="G48:I48"/>
    <mergeCell ref="J48:K48"/>
    <mergeCell ref="B49:C49"/>
    <mergeCell ref="D49:F49"/>
    <mergeCell ref="G49:I49"/>
    <mergeCell ref="J49:K49"/>
    <mergeCell ref="B50:C50"/>
    <mergeCell ref="D50:F50"/>
    <mergeCell ref="G50:I50"/>
    <mergeCell ref="J50:K50"/>
    <mergeCell ref="B51:C51"/>
    <mergeCell ref="D51:F51"/>
    <mergeCell ref="G51:I51"/>
    <mergeCell ref="J51:K51"/>
    <mergeCell ref="B52:C52"/>
    <mergeCell ref="D52:F52"/>
    <mergeCell ref="G52:I52"/>
    <mergeCell ref="J52:K52"/>
    <mergeCell ref="B53:C53"/>
    <mergeCell ref="D53:F53"/>
    <mergeCell ref="G53:I53"/>
    <mergeCell ref="J53:K53"/>
    <mergeCell ref="B54:C54"/>
    <mergeCell ref="D54:F54"/>
    <mergeCell ref="G54:I54"/>
    <mergeCell ref="J54:K54"/>
    <mergeCell ref="B55:C55"/>
    <mergeCell ref="D55:F55"/>
    <mergeCell ref="G55:I55"/>
    <mergeCell ref="J55:K55"/>
    <mergeCell ref="B56:C56"/>
    <mergeCell ref="D56:F56"/>
    <mergeCell ref="G56:I56"/>
    <mergeCell ref="J56:K56"/>
    <mergeCell ref="B57:C57"/>
    <mergeCell ref="D57:F57"/>
    <mergeCell ref="G57:I57"/>
    <mergeCell ref="J57:K57"/>
    <mergeCell ref="B58:C58"/>
    <mergeCell ref="D58:F58"/>
    <mergeCell ref="G58:I58"/>
    <mergeCell ref="J58:K58"/>
    <mergeCell ref="B59:C59"/>
    <mergeCell ref="D59:F59"/>
    <mergeCell ref="G59:I59"/>
    <mergeCell ref="J59:K59"/>
    <mergeCell ref="B60:C60"/>
    <mergeCell ref="D60:F60"/>
    <mergeCell ref="G60:I60"/>
    <mergeCell ref="J60:K60"/>
    <mergeCell ref="B61:C61"/>
    <mergeCell ref="D61:F61"/>
    <mergeCell ref="G61:I61"/>
    <mergeCell ref="J61:K61"/>
    <mergeCell ref="B62:C62"/>
    <mergeCell ref="D62:F62"/>
    <mergeCell ref="G62:I62"/>
    <mergeCell ref="J62:K62"/>
    <mergeCell ref="A63:A65"/>
    <mergeCell ref="B63:N63"/>
    <mergeCell ref="B64:N64"/>
    <mergeCell ref="B65:N6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view="pageBreakPreview" zoomScale="75" zoomScaleNormal="75" zoomScaleSheetLayoutView="75" zoomScalePageLayoutView="0" workbookViewId="0" topLeftCell="A1">
      <selection activeCell="C6" sqref="C6"/>
    </sheetView>
  </sheetViews>
  <sheetFormatPr defaultColWidth="6.125" defaultRowHeight="22.5" customHeight="1"/>
  <cols>
    <col min="1" max="1" width="4.625" style="108" customWidth="1"/>
    <col min="2" max="2" width="17.125" style="106" customWidth="1"/>
    <col min="3" max="3" width="5.625" style="107" customWidth="1"/>
    <col min="4" max="4" width="6.00390625" style="107" customWidth="1"/>
    <col min="5" max="5" width="4.125" style="107" customWidth="1"/>
    <col min="6" max="6" width="7.375" style="383" customWidth="1"/>
    <col min="7" max="7" width="7.625" style="109" customWidth="1"/>
    <col min="8" max="8" width="4.625" style="108" customWidth="1"/>
    <col min="9" max="9" width="21.625" style="185" customWidth="1"/>
    <col min="10" max="10" width="5.625" style="186" customWidth="1"/>
    <col min="11" max="11" width="6.00390625" style="186" customWidth="1"/>
    <col min="12" max="12" width="4.125" style="186" customWidth="1"/>
    <col min="13" max="13" width="4.875" style="187" customWidth="1"/>
    <col min="14" max="14" width="8.50390625" style="188" customWidth="1"/>
    <col min="15" max="15" width="4.625" style="189" customWidth="1"/>
    <col min="16" max="16" width="17.125" style="185" customWidth="1"/>
    <col min="17" max="17" width="5.625" style="186" customWidth="1"/>
    <col min="18" max="18" width="6.00390625" style="186" customWidth="1"/>
    <col min="19" max="19" width="4.125" style="186" customWidth="1"/>
    <col min="20" max="20" width="6.50390625" style="187" customWidth="1"/>
    <col min="21" max="21" width="8.875" style="188" customWidth="1"/>
    <col min="22" max="22" width="4.625" style="190" customWidth="1"/>
    <col min="23" max="23" width="17.125" style="185" customWidth="1"/>
    <col min="24" max="24" width="5.625" style="186" customWidth="1"/>
    <col min="25" max="25" width="6.00390625" style="186" customWidth="1"/>
    <col min="26" max="26" width="4.125" style="186" customWidth="1"/>
    <col min="27" max="27" width="6.875" style="187" customWidth="1"/>
    <col min="28" max="28" width="6.625" style="188" customWidth="1"/>
    <col min="29" max="29" width="4.625" style="189" customWidth="1"/>
    <col min="30" max="30" width="17.125" style="185" customWidth="1"/>
    <col min="31" max="31" width="5.625" style="186" customWidth="1"/>
    <col min="32" max="32" width="6.00390625" style="107" customWidth="1"/>
    <col min="33" max="33" width="4.125" style="107" customWidth="1"/>
    <col min="34" max="34" width="10.50390625" style="111" customWidth="1"/>
    <col min="35" max="35" width="7.75390625" style="109" customWidth="1"/>
    <col min="36" max="36" width="10.125" style="112" bestFit="1" customWidth="1"/>
    <col min="37" max="37" width="11.50390625" style="112" bestFit="1" customWidth="1"/>
    <col min="38" max="16384" width="6.125" style="112" customWidth="1"/>
  </cols>
  <sheetData>
    <row r="1" spans="1:35" s="96" customFormat="1" ht="18.75" customHeight="1">
      <c r="A1" s="471" t="str">
        <f>'第一周'!A1</f>
        <v>僑愛國民小學112學年度第二學期第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265"/>
      <c r="N1" s="265"/>
      <c r="O1" s="264">
        <f>'第一周'!O1+1</f>
        <v>2</v>
      </c>
      <c r="P1" s="475" t="s">
        <v>395</v>
      </c>
      <c r="Q1" s="475"/>
      <c r="R1" s="475"/>
      <c r="S1" s="475"/>
      <c r="T1" s="475"/>
      <c r="U1" s="475"/>
      <c r="V1" s="475"/>
      <c r="W1" s="156" t="s">
        <v>197</v>
      </c>
      <c r="X1" s="155"/>
      <c r="Y1" s="469" t="e">
        <f>#REF!</f>
        <v>#REF!</v>
      </c>
      <c r="Z1" s="469"/>
      <c r="AA1" s="155"/>
      <c r="AB1" s="155"/>
      <c r="AC1" s="155"/>
      <c r="AD1" s="153" t="s">
        <v>0</v>
      </c>
      <c r="AE1" s="503">
        <v>1450</v>
      </c>
      <c r="AF1" s="503"/>
      <c r="AG1" s="503"/>
      <c r="AH1" s="94"/>
      <c r="AI1" s="95"/>
    </row>
    <row r="2" spans="1:35" s="97" customFormat="1" ht="18.75" customHeight="1">
      <c r="A2" s="504" t="s">
        <v>1</v>
      </c>
      <c r="B2" s="506">
        <v>45341</v>
      </c>
      <c r="C2" s="506"/>
      <c r="D2" s="506"/>
      <c r="E2" s="506"/>
      <c r="F2" s="378"/>
      <c r="G2" s="356"/>
      <c r="H2" s="507" t="s">
        <v>1</v>
      </c>
      <c r="I2" s="509">
        <f>B2+1</f>
        <v>45342</v>
      </c>
      <c r="J2" s="509"/>
      <c r="K2" s="509"/>
      <c r="L2" s="509"/>
      <c r="M2" s="152"/>
      <c r="N2" s="151"/>
      <c r="O2" s="507" t="s">
        <v>1</v>
      </c>
      <c r="P2" s="510">
        <f>I2+1</f>
        <v>45343</v>
      </c>
      <c r="Q2" s="510"/>
      <c r="R2" s="510"/>
      <c r="S2" s="510"/>
      <c r="T2" s="150"/>
      <c r="U2" s="149"/>
      <c r="V2" s="507" t="s">
        <v>1</v>
      </c>
      <c r="W2" s="515">
        <f>P2+1</f>
        <v>45344</v>
      </c>
      <c r="X2" s="515"/>
      <c r="Y2" s="515"/>
      <c r="Z2" s="515"/>
      <c r="AA2" s="148"/>
      <c r="AB2" s="147"/>
      <c r="AC2" s="511" t="s">
        <v>1</v>
      </c>
      <c r="AD2" s="499">
        <f>W2+1</f>
        <v>45345</v>
      </c>
      <c r="AE2" s="500"/>
      <c r="AF2" s="500"/>
      <c r="AG2" s="501"/>
      <c r="AH2" s="357"/>
      <c r="AI2" s="358"/>
    </row>
    <row r="3" spans="1:35" s="97" customFormat="1" ht="18.75" customHeight="1" hidden="1">
      <c r="A3" s="505"/>
      <c r="B3" s="146" t="s">
        <v>2</v>
      </c>
      <c r="C3" s="145" t="s">
        <v>202</v>
      </c>
      <c r="D3" s="144" t="s">
        <v>3</v>
      </c>
      <c r="E3" s="144" t="s">
        <v>4</v>
      </c>
      <c r="F3" s="379" t="s">
        <v>5</v>
      </c>
      <c r="G3" s="145" t="s">
        <v>6</v>
      </c>
      <c r="H3" s="508"/>
      <c r="I3" s="146" t="s">
        <v>2</v>
      </c>
      <c r="J3" s="145" t="s">
        <v>202</v>
      </c>
      <c r="K3" s="144" t="s">
        <v>3</v>
      </c>
      <c r="L3" s="144" t="s">
        <v>4</v>
      </c>
      <c r="M3" s="143" t="s">
        <v>5</v>
      </c>
      <c r="N3" s="145" t="s">
        <v>6</v>
      </c>
      <c r="O3" s="508"/>
      <c r="P3" s="146" t="s">
        <v>2</v>
      </c>
      <c r="Q3" s="145" t="s">
        <v>202</v>
      </c>
      <c r="R3" s="144" t="s">
        <v>3</v>
      </c>
      <c r="S3" s="144" t="s">
        <v>4</v>
      </c>
      <c r="T3" s="143" t="s">
        <v>5</v>
      </c>
      <c r="U3" s="145" t="s">
        <v>6</v>
      </c>
      <c r="V3" s="508"/>
      <c r="W3" s="146" t="s">
        <v>2</v>
      </c>
      <c r="X3" s="145" t="s">
        <v>202</v>
      </c>
      <c r="Y3" s="144" t="s">
        <v>3</v>
      </c>
      <c r="Z3" s="144" t="s">
        <v>4</v>
      </c>
      <c r="AA3" s="143" t="s">
        <v>5</v>
      </c>
      <c r="AB3" s="145" t="s">
        <v>6</v>
      </c>
      <c r="AC3" s="512"/>
      <c r="AD3" s="146" t="s">
        <v>2</v>
      </c>
      <c r="AE3" s="145" t="s">
        <v>202</v>
      </c>
      <c r="AF3" s="144" t="s">
        <v>3</v>
      </c>
      <c r="AG3" s="359" t="s">
        <v>4</v>
      </c>
      <c r="AH3" s="360" t="s">
        <v>5</v>
      </c>
      <c r="AI3" s="145" t="s">
        <v>6</v>
      </c>
    </row>
    <row r="4" spans="1:35" s="99" customFormat="1" ht="18.75" customHeight="1">
      <c r="A4" s="505"/>
      <c r="B4" s="476" t="str">
        <f>'2月'!A10</f>
        <v>小米飯</v>
      </c>
      <c r="C4" s="477"/>
      <c r="D4" s="476">
        <f>AE1</f>
        <v>1450</v>
      </c>
      <c r="E4" s="477"/>
      <c r="F4" s="384"/>
      <c r="G4" s="179"/>
      <c r="H4" s="508"/>
      <c r="I4" s="476" t="str">
        <f>'2月'!B10</f>
        <v>糙米飯</v>
      </c>
      <c r="J4" s="477"/>
      <c r="K4" s="476">
        <f>AE1</f>
        <v>1450</v>
      </c>
      <c r="L4" s="477"/>
      <c r="M4" s="154"/>
      <c r="N4" s="179"/>
      <c r="O4" s="508"/>
      <c r="P4" s="476" t="s">
        <v>7</v>
      </c>
      <c r="Q4" s="477"/>
      <c r="R4" s="476">
        <f>AE1</f>
        <v>1450</v>
      </c>
      <c r="S4" s="477"/>
      <c r="T4" s="180"/>
      <c r="U4" s="391"/>
      <c r="V4" s="508"/>
      <c r="W4" s="476" t="str">
        <f>'2月'!D10</f>
        <v>地瓜飯</v>
      </c>
      <c r="X4" s="477"/>
      <c r="Y4" s="476">
        <f>AE1</f>
        <v>1450</v>
      </c>
      <c r="Z4" s="477"/>
      <c r="AA4" s="154"/>
      <c r="AB4" s="179"/>
      <c r="AC4" s="513"/>
      <c r="AD4" s="476" t="str">
        <f>'2月'!E10</f>
        <v>糙米飯</v>
      </c>
      <c r="AE4" s="477"/>
      <c r="AF4" s="476">
        <f>AE1</f>
        <v>1450</v>
      </c>
      <c r="AG4" s="502"/>
      <c r="AH4" s="154"/>
      <c r="AI4" s="179"/>
    </row>
    <row r="5" spans="1:36" s="115" customFormat="1" ht="18.75" customHeight="1">
      <c r="A5" s="457" t="str">
        <f>'2月'!A11</f>
        <v>打拋豬肉</v>
      </c>
      <c r="B5" s="157" t="s">
        <v>242</v>
      </c>
      <c r="C5" s="157">
        <v>66</v>
      </c>
      <c r="D5" s="158">
        <f>ROUND($D$4*C5/1000,0)</f>
        <v>96</v>
      </c>
      <c r="E5" s="140" t="s">
        <v>8</v>
      </c>
      <c r="F5" s="385">
        <v>203</v>
      </c>
      <c r="G5" s="175">
        <f>D5*F5</f>
        <v>19488</v>
      </c>
      <c r="H5" s="443" t="str">
        <f>'2月'!B11</f>
        <v>◎鹽酥魚</v>
      </c>
      <c r="I5" s="158" t="s">
        <v>468</v>
      </c>
      <c r="J5" s="158">
        <v>117</v>
      </c>
      <c r="K5" s="158">
        <f>ROUND($K$4*J5/1000,0)</f>
        <v>170</v>
      </c>
      <c r="L5" s="163" t="s">
        <v>8</v>
      </c>
      <c r="M5" s="385">
        <v>240</v>
      </c>
      <c r="N5" s="175">
        <f>K5*M5</f>
        <v>40800</v>
      </c>
      <c r="O5" s="457" t="str">
        <f>'2月'!C10</f>
        <v>芋頭粥</v>
      </c>
      <c r="P5" s="158" t="s">
        <v>381</v>
      </c>
      <c r="Q5" s="167">
        <v>14.5</v>
      </c>
      <c r="R5" s="158" t="s">
        <v>192</v>
      </c>
      <c r="S5" s="163" t="s">
        <v>8</v>
      </c>
      <c r="T5" s="385"/>
      <c r="U5" s="223"/>
      <c r="V5" s="445" t="str">
        <f>'2月'!D11</f>
        <v>紅燒烤麩</v>
      </c>
      <c r="W5" s="361" t="s">
        <v>388</v>
      </c>
      <c r="X5" s="157">
        <v>31</v>
      </c>
      <c r="Y5" s="158">
        <f>ROUND($Y$4*X5/1000,0)</f>
        <v>45</v>
      </c>
      <c r="Z5" s="163" t="s">
        <v>209</v>
      </c>
      <c r="AA5" s="385">
        <v>212</v>
      </c>
      <c r="AB5" s="159">
        <f aca="true" t="shared" si="0" ref="AB5:AB14">Y5*AA5</f>
        <v>9540</v>
      </c>
      <c r="AC5" s="457" t="str">
        <f>'2月'!E11</f>
        <v>義式香料燉雞</v>
      </c>
      <c r="AD5" s="168" t="s">
        <v>370</v>
      </c>
      <c r="AE5" s="157">
        <v>62</v>
      </c>
      <c r="AF5" s="158">
        <f>ROUND($AF$4*AE5/1000,0)</f>
        <v>90</v>
      </c>
      <c r="AG5" s="159" t="s">
        <v>8</v>
      </c>
      <c r="AH5" s="166">
        <v>163</v>
      </c>
      <c r="AI5" s="175">
        <f aca="true" t="shared" si="1" ref="AI5:AI29">AF5*AH5</f>
        <v>14670</v>
      </c>
      <c r="AJ5" s="387"/>
    </row>
    <row r="6" spans="1:36" s="115" customFormat="1" ht="18.75" customHeight="1">
      <c r="A6" s="458"/>
      <c r="B6" s="157" t="s">
        <v>421</v>
      </c>
      <c r="C6" s="157">
        <v>7</v>
      </c>
      <c r="D6" s="158">
        <f>ROUND($D$4*C6/1000,0)</f>
        <v>10</v>
      </c>
      <c r="E6" s="140" t="s">
        <v>8</v>
      </c>
      <c r="F6" s="385">
        <v>67</v>
      </c>
      <c r="G6" s="175">
        <f>D6*F6</f>
        <v>670</v>
      </c>
      <c r="H6" s="443"/>
      <c r="I6" s="252" t="s">
        <v>444</v>
      </c>
      <c r="J6" s="158">
        <v>1.5</v>
      </c>
      <c r="K6" s="158">
        <f>ROUND($K$4*J6/1000,0)</f>
        <v>2</v>
      </c>
      <c r="L6" s="163" t="s">
        <v>8</v>
      </c>
      <c r="M6" s="385">
        <v>185</v>
      </c>
      <c r="N6" s="175">
        <f>K6*M6</f>
        <v>370</v>
      </c>
      <c r="O6" s="458"/>
      <c r="P6" s="158" t="s">
        <v>356</v>
      </c>
      <c r="Q6" s="167">
        <v>7</v>
      </c>
      <c r="R6" s="158" t="s">
        <v>192</v>
      </c>
      <c r="S6" s="163" t="s">
        <v>8</v>
      </c>
      <c r="T6" s="385"/>
      <c r="U6" s="223"/>
      <c r="V6" s="445"/>
      <c r="W6" s="263" t="s">
        <v>244</v>
      </c>
      <c r="X6" s="157">
        <v>6</v>
      </c>
      <c r="Y6" s="158">
        <f>ROUND($Y$4*X6/1000,0)</f>
        <v>9</v>
      </c>
      <c r="Z6" s="163" t="s">
        <v>8</v>
      </c>
      <c r="AA6" s="385">
        <v>39</v>
      </c>
      <c r="AB6" s="159">
        <f t="shared" si="0"/>
        <v>351</v>
      </c>
      <c r="AC6" s="458"/>
      <c r="AD6" s="157" t="s">
        <v>438</v>
      </c>
      <c r="AE6" s="157">
        <v>7</v>
      </c>
      <c r="AF6" s="158">
        <f aca="true" t="shared" si="2" ref="AF6:AF27">ROUND($AF$4*AE6/1000,0)</f>
        <v>10</v>
      </c>
      <c r="AG6" s="159" t="s">
        <v>8</v>
      </c>
      <c r="AH6" s="166">
        <v>65</v>
      </c>
      <c r="AI6" s="175">
        <f t="shared" si="1"/>
        <v>650</v>
      </c>
      <c r="AJ6" s="387"/>
    </row>
    <row r="7" spans="1:36" s="115" customFormat="1" ht="18.75" customHeight="1">
      <c r="A7" s="458"/>
      <c r="B7" s="157" t="s">
        <v>365</v>
      </c>
      <c r="C7" s="157">
        <v>17</v>
      </c>
      <c r="D7" s="158">
        <f>ROUND($D$4*C7/1000,0)</f>
        <v>25</v>
      </c>
      <c r="E7" s="140" t="s">
        <v>8</v>
      </c>
      <c r="F7" s="385">
        <v>65</v>
      </c>
      <c r="G7" s="175">
        <f>D7*F7</f>
        <v>1625</v>
      </c>
      <c r="H7" s="443"/>
      <c r="I7" s="158" t="s">
        <v>200</v>
      </c>
      <c r="J7" s="336">
        <v>0.2</v>
      </c>
      <c r="K7" s="158">
        <f>ROUND($D$4*J7/1000,1)</f>
        <v>0.3</v>
      </c>
      <c r="L7" s="140" t="s">
        <v>8</v>
      </c>
      <c r="M7" s="385">
        <v>100</v>
      </c>
      <c r="N7" s="175">
        <f>K7*M7</f>
        <v>30</v>
      </c>
      <c r="O7" s="458"/>
      <c r="P7" s="158" t="s">
        <v>357</v>
      </c>
      <c r="Q7" s="167">
        <v>3.5</v>
      </c>
      <c r="R7" s="158">
        <f>ROUND($R$4*Q7/1000,0)</f>
        <v>5</v>
      </c>
      <c r="S7" s="163" t="s">
        <v>8</v>
      </c>
      <c r="T7" s="385"/>
      <c r="U7" s="223"/>
      <c r="V7" s="445"/>
      <c r="W7" s="168" t="s">
        <v>380</v>
      </c>
      <c r="X7" s="157">
        <v>32</v>
      </c>
      <c r="Y7" s="158">
        <f>ROUND($Y$4*X7/1000,0)</f>
        <v>46</v>
      </c>
      <c r="Z7" s="163" t="s">
        <v>8</v>
      </c>
      <c r="AA7" s="385">
        <v>43</v>
      </c>
      <c r="AB7" s="159">
        <f t="shared" si="0"/>
        <v>1978</v>
      </c>
      <c r="AC7" s="458"/>
      <c r="AD7" s="157" t="s">
        <v>416</v>
      </c>
      <c r="AE7" s="157">
        <v>7</v>
      </c>
      <c r="AF7" s="158">
        <f t="shared" si="2"/>
        <v>10</v>
      </c>
      <c r="AG7" s="159" t="s">
        <v>8</v>
      </c>
      <c r="AH7" s="166">
        <v>67</v>
      </c>
      <c r="AI7" s="175">
        <f t="shared" si="1"/>
        <v>670</v>
      </c>
      <c r="AJ7" s="387"/>
    </row>
    <row r="8" spans="1:36" s="115" customFormat="1" ht="18.75" customHeight="1">
      <c r="A8" s="458"/>
      <c r="B8" s="157" t="s">
        <v>231</v>
      </c>
      <c r="C8" s="157">
        <v>0.3</v>
      </c>
      <c r="D8" s="158">
        <f>ROUND($D$4*C8/1000,1)</f>
        <v>0.4</v>
      </c>
      <c r="E8" s="140" t="s">
        <v>8</v>
      </c>
      <c r="F8" s="385">
        <v>188</v>
      </c>
      <c r="G8" s="175">
        <f>D8*F8</f>
        <v>75.2</v>
      </c>
      <c r="H8" s="443"/>
      <c r="I8" s="158" t="s">
        <v>366</v>
      </c>
      <c r="J8" s="158">
        <v>8</v>
      </c>
      <c r="K8" s="158">
        <f>ROUND($K$4*J8/1000,0)</f>
        <v>12</v>
      </c>
      <c r="L8" s="140" t="s">
        <v>8</v>
      </c>
      <c r="M8" s="385">
        <v>43</v>
      </c>
      <c r="N8" s="175">
        <f>K8*M8</f>
        <v>516</v>
      </c>
      <c r="O8" s="458"/>
      <c r="P8" s="369" t="s">
        <v>243</v>
      </c>
      <c r="Q8" s="256">
        <v>20.5</v>
      </c>
      <c r="R8" s="158">
        <f>ROUND($R$4*Q8/1000,0)</f>
        <v>30</v>
      </c>
      <c r="S8" s="162" t="s">
        <v>8</v>
      </c>
      <c r="T8" s="385">
        <v>142</v>
      </c>
      <c r="U8" s="223">
        <f aca="true" t="shared" si="3" ref="U8:U29">R8*T8</f>
        <v>4260</v>
      </c>
      <c r="V8" s="445"/>
      <c r="W8" s="162" t="s">
        <v>426</v>
      </c>
      <c r="X8" s="157">
        <v>0.3</v>
      </c>
      <c r="Y8" s="158">
        <f>ROUND($Y$4*X8/1000,1)</f>
        <v>0.4</v>
      </c>
      <c r="Z8" s="163" t="s">
        <v>8</v>
      </c>
      <c r="AA8" s="385">
        <v>1550</v>
      </c>
      <c r="AB8" s="159">
        <f t="shared" si="0"/>
        <v>620</v>
      </c>
      <c r="AC8" s="458"/>
      <c r="AD8" s="157" t="s">
        <v>439</v>
      </c>
      <c r="AE8" s="157">
        <v>3.5</v>
      </c>
      <c r="AF8" s="158">
        <f t="shared" si="2"/>
        <v>5</v>
      </c>
      <c r="AG8" s="159" t="s">
        <v>8</v>
      </c>
      <c r="AH8" s="166">
        <v>100</v>
      </c>
      <c r="AI8" s="175">
        <f t="shared" si="1"/>
        <v>500</v>
      </c>
      <c r="AJ8" s="387"/>
    </row>
    <row r="9" spans="1:36" s="115" customFormat="1" ht="18.75" customHeight="1">
      <c r="A9" s="458"/>
      <c r="B9" s="181" t="s">
        <v>422</v>
      </c>
      <c r="C9" s="157">
        <v>0.1</v>
      </c>
      <c r="D9" s="158">
        <f>ROUND($D$4*C9/100,0)</f>
        <v>1</v>
      </c>
      <c r="E9" s="140" t="s">
        <v>246</v>
      </c>
      <c r="F9" s="385">
        <v>135</v>
      </c>
      <c r="G9" s="175">
        <f aca="true" t="shared" si="4" ref="G9:G28">D9*F9</f>
        <v>135</v>
      </c>
      <c r="H9" s="443"/>
      <c r="I9" s="389" t="s">
        <v>464</v>
      </c>
      <c r="J9" s="157"/>
      <c r="K9" s="158"/>
      <c r="L9" s="163"/>
      <c r="M9" s="385">
        <v>240</v>
      </c>
      <c r="N9" s="175">
        <f>K9*M9</f>
        <v>0</v>
      </c>
      <c r="O9" s="458"/>
      <c r="P9" s="368" t="s">
        <v>247</v>
      </c>
      <c r="Q9" s="167">
        <v>34.5</v>
      </c>
      <c r="R9" s="158">
        <f>ROUND($R$4*Q9/1000,0)</f>
        <v>50</v>
      </c>
      <c r="S9" s="163" t="s">
        <v>8</v>
      </c>
      <c r="T9" s="385"/>
      <c r="U9" s="223"/>
      <c r="V9" s="445"/>
      <c r="W9" s="157" t="s">
        <v>200</v>
      </c>
      <c r="X9" s="157">
        <v>0.4</v>
      </c>
      <c r="Y9" s="158">
        <f>ROUND($Y$4*X9/1000,1)</f>
        <v>0.6</v>
      </c>
      <c r="Z9" s="163" t="s">
        <v>8</v>
      </c>
      <c r="AA9" s="385">
        <v>100</v>
      </c>
      <c r="AB9" s="159">
        <f t="shared" si="0"/>
        <v>60</v>
      </c>
      <c r="AC9" s="458"/>
      <c r="AD9" s="157" t="s">
        <v>415</v>
      </c>
      <c r="AE9" s="157">
        <v>2</v>
      </c>
      <c r="AF9" s="158">
        <f>ROUND($AF$4*AE9/3000,0)</f>
        <v>1</v>
      </c>
      <c r="AG9" s="159" t="s">
        <v>245</v>
      </c>
      <c r="AH9" s="166">
        <v>250</v>
      </c>
      <c r="AI9" s="175">
        <f t="shared" si="1"/>
        <v>250</v>
      </c>
      <c r="AJ9" s="387"/>
    </row>
    <row r="10" spans="1:36" s="115" customFormat="1" ht="18.75" customHeight="1">
      <c r="A10" s="458"/>
      <c r="B10" s="157" t="s">
        <v>289</v>
      </c>
      <c r="C10" s="157">
        <v>2</v>
      </c>
      <c r="D10" s="158">
        <f>ROUND($D$4*C10/500,0)</f>
        <v>6</v>
      </c>
      <c r="E10" s="158" t="s">
        <v>246</v>
      </c>
      <c r="F10" s="385">
        <v>200</v>
      </c>
      <c r="G10" s="175">
        <f t="shared" si="4"/>
        <v>1200</v>
      </c>
      <c r="H10" s="443"/>
      <c r="I10" s="389" t="s">
        <v>465</v>
      </c>
      <c r="J10" s="157"/>
      <c r="K10" s="158"/>
      <c r="L10" s="163"/>
      <c r="M10" s="385">
        <v>285</v>
      </c>
      <c r="N10" s="175">
        <f aca="true" t="shared" si="5" ref="N10:N29">K10*M10</f>
        <v>0</v>
      </c>
      <c r="O10" s="458"/>
      <c r="P10" s="158" t="s">
        <v>263</v>
      </c>
      <c r="Q10" s="167">
        <v>10</v>
      </c>
      <c r="R10" s="158">
        <f>ROUND($R$4*Q10/1000,0)</f>
        <v>15</v>
      </c>
      <c r="S10" s="163" t="s">
        <v>8</v>
      </c>
      <c r="T10" s="385">
        <v>203</v>
      </c>
      <c r="U10" s="223">
        <f t="shared" si="3"/>
        <v>3045</v>
      </c>
      <c r="V10" s="445"/>
      <c r="W10" s="157"/>
      <c r="X10" s="157"/>
      <c r="Y10" s="158"/>
      <c r="Z10" s="163"/>
      <c r="AA10" s="223"/>
      <c r="AB10" s="159">
        <f t="shared" si="0"/>
        <v>0</v>
      </c>
      <c r="AC10" s="458"/>
      <c r="AD10" s="157" t="s">
        <v>440</v>
      </c>
      <c r="AE10" s="157">
        <v>7</v>
      </c>
      <c r="AF10" s="158">
        <f t="shared" si="2"/>
        <v>10</v>
      </c>
      <c r="AG10" s="159" t="s">
        <v>8</v>
      </c>
      <c r="AH10" s="166">
        <v>70</v>
      </c>
      <c r="AI10" s="175">
        <f t="shared" si="1"/>
        <v>700</v>
      </c>
      <c r="AJ10" s="387"/>
    </row>
    <row r="11" spans="1:36" s="116" customFormat="1" ht="18.75" customHeight="1">
      <c r="A11" s="458"/>
      <c r="B11" s="181" t="s">
        <v>423</v>
      </c>
      <c r="C11" s="157">
        <v>0.1</v>
      </c>
      <c r="D11" s="158">
        <f>ROUND($D$4*C11/100,0)</f>
        <v>1</v>
      </c>
      <c r="E11" s="140" t="s">
        <v>246</v>
      </c>
      <c r="F11" s="385">
        <v>67</v>
      </c>
      <c r="G11" s="175">
        <f t="shared" si="4"/>
        <v>67</v>
      </c>
      <c r="H11" s="443"/>
      <c r="I11" s="157"/>
      <c r="J11" s="157"/>
      <c r="K11" s="158"/>
      <c r="L11" s="163"/>
      <c r="M11" s="390"/>
      <c r="N11" s="175">
        <f t="shared" si="5"/>
        <v>0</v>
      </c>
      <c r="O11" s="458"/>
      <c r="P11" s="162" t="s">
        <v>426</v>
      </c>
      <c r="Q11" s="167">
        <v>0.3</v>
      </c>
      <c r="R11" s="158">
        <f>ROUND($R$4*Q11/1000,1)</f>
        <v>0.4</v>
      </c>
      <c r="S11" s="163" t="s">
        <v>8</v>
      </c>
      <c r="T11" s="390">
        <v>1550</v>
      </c>
      <c r="U11" s="223">
        <f t="shared" si="3"/>
        <v>620</v>
      </c>
      <c r="V11" s="445"/>
      <c r="W11" s="157"/>
      <c r="X11" s="157"/>
      <c r="Y11" s="158"/>
      <c r="Z11" s="163"/>
      <c r="AA11" s="393"/>
      <c r="AB11" s="159">
        <f t="shared" si="0"/>
        <v>0</v>
      </c>
      <c r="AC11" s="458"/>
      <c r="AD11" s="157" t="s">
        <v>267</v>
      </c>
      <c r="AE11" s="157">
        <v>0.1</v>
      </c>
      <c r="AF11" s="158">
        <f>ROUND($AF$4*AE11/100,0)</f>
        <v>1</v>
      </c>
      <c r="AG11" s="159" t="s">
        <v>246</v>
      </c>
      <c r="AH11" s="166">
        <v>158</v>
      </c>
      <c r="AI11" s="175">
        <f t="shared" si="1"/>
        <v>158</v>
      </c>
      <c r="AJ11" s="387"/>
    </row>
    <row r="12" spans="1:36" s="115" customFormat="1" ht="18.75" customHeight="1">
      <c r="A12" s="459"/>
      <c r="B12" s="337" t="s">
        <v>418</v>
      </c>
      <c r="C12" s="337">
        <v>0.2</v>
      </c>
      <c r="D12" s="158">
        <f>ROUND($D$4*C12/1000,1)</f>
        <v>0.3</v>
      </c>
      <c r="E12" s="140" t="s">
        <v>8</v>
      </c>
      <c r="F12" s="385">
        <v>175</v>
      </c>
      <c r="G12" s="175">
        <f t="shared" si="4"/>
        <v>52.5</v>
      </c>
      <c r="H12" s="445" t="str">
        <f>'2月'!B12</f>
        <v>奶香白菜</v>
      </c>
      <c r="I12" s="157" t="s">
        <v>348</v>
      </c>
      <c r="J12" s="157">
        <v>58</v>
      </c>
      <c r="K12" s="158">
        <f>ROUND($K$4*J12/1000,0)</f>
        <v>84</v>
      </c>
      <c r="L12" s="163" t="s">
        <v>8</v>
      </c>
      <c r="M12" s="390">
        <v>57</v>
      </c>
      <c r="N12" s="175">
        <f t="shared" si="5"/>
        <v>4788</v>
      </c>
      <c r="O12" s="458"/>
      <c r="P12" s="158" t="s">
        <v>264</v>
      </c>
      <c r="Q12" s="167">
        <v>1</v>
      </c>
      <c r="R12" s="158">
        <f>ROUND($R$4*Q12/1000,0)</f>
        <v>1</v>
      </c>
      <c r="S12" s="163" t="s">
        <v>8</v>
      </c>
      <c r="T12" s="390">
        <v>65</v>
      </c>
      <c r="U12" s="223">
        <f t="shared" si="3"/>
        <v>65</v>
      </c>
      <c r="V12" s="445" t="str">
        <f>'2月'!D12</f>
        <v>洋芋毛豆炒蛋</v>
      </c>
      <c r="W12" s="157" t="s">
        <v>291</v>
      </c>
      <c r="X12" s="157">
        <v>60</v>
      </c>
      <c r="Y12" s="158">
        <f>ROUND($Y$4*X12/1000,0)</f>
        <v>87</v>
      </c>
      <c r="Z12" s="163" t="s">
        <v>8</v>
      </c>
      <c r="AA12" s="385">
        <v>95</v>
      </c>
      <c r="AB12" s="159">
        <f t="shared" si="0"/>
        <v>8265</v>
      </c>
      <c r="AC12" s="458"/>
      <c r="AD12" s="157" t="s">
        <v>441</v>
      </c>
      <c r="AE12" s="157">
        <v>0.1</v>
      </c>
      <c r="AF12" s="158">
        <f>ROUND($AF$4*AE12/100,0)</f>
        <v>1</v>
      </c>
      <c r="AG12" s="159" t="s">
        <v>246</v>
      </c>
      <c r="AH12" s="166">
        <v>125</v>
      </c>
      <c r="AI12" s="175">
        <f t="shared" si="1"/>
        <v>125</v>
      </c>
      <c r="AJ12" s="387"/>
    </row>
    <row r="13" spans="1:36" s="115" customFormat="1" ht="18.75" customHeight="1">
      <c r="A13" s="457" t="str">
        <f>'2月'!A12</f>
        <v>◎百花豆腐</v>
      </c>
      <c r="B13" s="157" t="s">
        <v>456</v>
      </c>
      <c r="C13" s="157">
        <v>43</v>
      </c>
      <c r="D13" s="158">
        <f>ROUND($D$4*C13/4300,0)</f>
        <v>15</v>
      </c>
      <c r="E13" s="158" t="s">
        <v>277</v>
      </c>
      <c r="F13" s="385">
        <v>195</v>
      </c>
      <c r="G13" s="175">
        <f t="shared" si="4"/>
        <v>2925</v>
      </c>
      <c r="H13" s="445"/>
      <c r="I13" s="158" t="s">
        <v>367</v>
      </c>
      <c r="J13" s="158">
        <v>5</v>
      </c>
      <c r="K13" s="158">
        <f>ROUND($K$4*J13/1000,0)</f>
        <v>7</v>
      </c>
      <c r="L13" s="140" t="s">
        <v>8</v>
      </c>
      <c r="M13" s="385">
        <v>115</v>
      </c>
      <c r="N13" s="175">
        <f t="shared" si="5"/>
        <v>805</v>
      </c>
      <c r="O13" s="458"/>
      <c r="P13" s="158" t="s">
        <v>259</v>
      </c>
      <c r="Q13" s="167">
        <v>1.5</v>
      </c>
      <c r="R13" s="158">
        <f>ROUND($R$4*Q13/1000,0)</f>
        <v>2</v>
      </c>
      <c r="S13" s="163" t="s">
        <v>8</v>
      </c>
      <c r="T13" s="385">
        <v>105</v>
      </c>
      <c r="U13" s="223">
        <f t="shared" si="3"/>
        <v>210</v>
      </c>
      <c r="V13" s="445"/>
      <c r="W13" s="157" t="s">
        <v>304</v>
      </c>
      <c r="X13" s="157">
        <v>8</v>
      </c>
      <c r="Y13" s="158">
        <f>ROUND($Y$4*X13/1000,0)</f>
        <v>12</v>
      </c>
      <c r="Z13" s="163" t="s">
        <v>8</v>
      </c>
      <c r="AA13" s="385">
        <v>162</v>
      </c>
      <c r="AB13" s="159">
        <f t="shared" si="0"/>
        <v>1944</v>
      </c>
      <c r="AC13" s="459"/>
      <c r="AD13" s="157" t="s">
        <v>442</v>
      </c>
      <c r="AE13" s="157">
        <v>25</v>
      </c>
      <c r="AF13" s="158">
        <f t="shared" si="2"/>
        <v>36</v>
      </c>
      <c r="AG13" s="159" t="s">
        <v>8</v>
      </c>
      <c r="AH13" s="166">
        <v>148</v>
      </c>
      <c r="AI13" s="175">
        <f t="shared" si="1"/>
        <v>5328</v>
      </c>
      <c r="AJ13" s="387"/>
    </row>
    <row r="14" spans="1:36" s="115" customFormat="1" ht="18.75" customHeight="1">
      <c r="A14" s="458"/>
      <c r="B14" s="157" t="s">
        <v>457</v>
      </c>
      <c r="C14" s="157">
        <v>2</v>
      </c>
      <c r="D14" s="158">
        <f>ROUND($D$4*C14/1000,0)</f>
        <v>3</v>
      </c>
      <c r="E14" s="158" t="s">
        <v>8</v>
      </c>
      <c r="F14" s="385">
        <v>500</v>
      </c>
      <c r="G14" s="175">
        <f t="shared" si="4"/>
        <v>1500</v>
      </c>
      <c r="H14" s="445"/>
      <c r="I14" s="162" t="s">
        <v>244</v>
      </c>
      <c r="J14" s="158">
        <v>7</v>
      </c>
      <c r="K14" s="158">
        <f>ROUND($K$4*J14/1000,0)</f>
        <v>10</v>
      </c>
      <c r="L14" s="163" t="s">
        <v>8</v>
      </c>
      <c r="M14" s="385">
        <v>39</v>
      </c>
      <c r="N14" s="175">
        <f t="shared" si="5"/>
        <v>390</v>
      </c>
      <c r="O14" s="458"/>
      <c r="P14" s="158" t="s">
        <v>307</v>
      </c>
      <c r="Q14" s="167">
        <v>1.5</v>
      </c>
      <c r="R14" s="158">
        <f>ROUND($R$4*Q14/1000,0)</f>
        <v>2</v>
      </c>
      <c r="S14" s="163" t="s">
        <v>8</v>
      </c>
      <c r="T14" s="385">
        <v>158</v>
      </c>
      <c r="U14" s="223">
        <f t="shared" si="3"/>
        <v>316</v>
      </c>
      <c r="V14" s="445"/>
      <c r="W14" s="157" t="s">
        <v>282</v>
      </c>
      <c r="X14" s="157">
        <v>14</v>
      </c>
      <c r="Y14" s="158">
        <f>ROUND($Y$4*X14/1000,0)</f>
        <v>20</v>
      </c>
      <c r="Z14" s="163" t="s">
        <v>8</v>
      </c>
      <c r="AA14" s="385">
        <v>70</v>
      </c>
      <c r="AB14" s="159">
        <f t="shared" si="0"/>
        <v>1400</v>
      </c>
      <c r="AC14" s="457" t="str">
        <f>'2月'!E12</f>
        <v>白花肉片</v>
      </c>
      <c r="AD14" s="371" t="s">
        <v>470</v>
      </c>
      <c r="AE14" s="157">
        <v>76</v>
      </c>
      <c r="AF14" s="158">
        <f t="shared" si="2"/>
        <v>110</v>
      </c>
      <c r="AG14" s="159" t="s">
        <v>8</v>
      </c>
      <c r="AH14" s="166">
        <v>79</v>
      </c>
      <c r="AI14" s="175">
        <f t="shared" si="1"/>
        <v>8690</v>
      </c>
      <c r="AJ14" s="387"/>
    </row>
    <row r="15" spans="1:36" s="115" customFormat="1" ht="18.75" customHeight="1">
      <c r="A15" s="458"/>
      <c r="B15" s="157" t="s">
        <v>458</v>
      </c>
      <c r="C15" s="157">
        <v>17</v>
      </c>
      <c r="D15" s="158">
        <v>7</v>
      </c>
      <c r="E15" s="140" t="s">
        <v>8</v>
      </c>
      <c r="F15" s="385">
        <v>94</v>
      </c>
      <c r="G15" s="175">
        <f t="shared" si="4"/>
        <v>658</v>
      </c>
      <c r="H15" s="445"/>
      <c r="I15" s="158" t="s">
        <v>376</v>
      </c>
      <c r="J15" s="158">
        <v>1.5</v>
      </c>
      <c r="K15" s="158">
        <f>ROUND($K$4*J15/3000,0)</f>
        <v>1</v>
      </c>
      <c r="L15" s="163" t="s">
        <v>209</v>
      </c>
      <c r="M15" s="385">
        <v>540</v>
      </c>
      <c r="N15" s="175">
        <f t="shared" si="5"/>
        <v>540</v>
      </c>
      <c r="O15" s="459"/>
      <c r="T15" s="385"/>
      <c r="U15" s="223"/>
      <c r="V15" s="445"/>
      <c r="W15" s="157"/>
      <c r="X15" s="157"/>
      <c r="Y15" s="158"/>
      <c r="Z15" s="163"/>
      <c r="AA15" s="390"/>
      <c r="AB15" s="175">
        <f aca="true" t="shared" si="6" ref="AB15:AB28">Y15*AA15</f>
        <v>0</v>
      </c>
      <c r="AC15" s="458"/>
      <c r="AD15" s="157" t="s">
        <v>443</v>
      </c>
      <c r="AE15" s="157">
        <v>12.5</v>
      </c>
      <c r="AF15" s="158">
        <f t="shared" si="2"/>
        <v>18</v>
      </c>
      <c r="AG15" s="159" t="s">
        <v>8</v>
      </c>
      <c r="AH15" s="166">
        <v>203</v>
      </c>
      <c r="AI15" s="175">
        <f t="shared" si="1"/>
        <v>3654</v>
      </c>
      <c r="AJ15" s="387"/>
    </row>
    <row r="16" spans="1:36" s="115" customFormat="1" ht="18.75" customHeight="1">
      <c r="A16" s="458"/>
      <c r="B16" s="157" t="s">
        <v>459</v>
      </c>
      <c r="C16" s="157">
        <v>3</v>
      </c>
      <c r="D16" s="158">
        <f>ROUND($D$4*C16/1000,0)</f>
        <v>4</v>
      </c>
      <c r="E16" s="158" t="s">
        <v>8</v>
      </c>
      <c r="F16" s="386">
        <v>178</v>
      </c>
      <c r="G16" s="175">
        <f t="shared" si="4"/>
        <v>712</v>
      </c>
      <c r="H16" s="445"/>
      <c r="I16" s="157" t="s">
        <v>283</v>
      </c>
      <c r="J16" s="157">
        <v>1.5</v>
      </c>
      <c r="K16" s="158">
        <f>ROUND($K$4*J16/2300,0)</f>
        <v>1</v>
      </c>
      <c r="L16" s="163" t="s">
        <v>246</v>
      </c>
      <c r="M16" s="385">
        <v>814</v>
      </c>
      <c r="N16" s="175">
        <f t="shared" si="5"/>
        <v>814</v>
      </c>
      <c r="O16" s="514" t="str">
        <f>'2月'!C11</f>
        <v>滷雞腿(加菜)</v>
      </c>
      <c r="P16" s="157" t="s">
        <v>430</v>
      </c>
      <c r="Q16" s="157">
        <v>1</v>
      </c>
      <c r="R16" s="158">
        <v>180</v>
      </c>
      <c r="S16" s="163" t="s">
        <v>466</v>
      </c>
      <c r="T16" s="390">
        <v>210</v>
      </c>
      <c r="U16" s="223">
        <f t="shared" si="3"/>
        <v>37800</v>
      </c>
      <c r="V16" s="445"/>
      <c r="W16" s="262"/>
      <c r="X16" s="157"/>
      <c r="Y16" s="158"/>
      <c r="Z16" s="163"/>
      <c r="AA16" s="390"/>
      <c r="AB16" s="175">
        <f t="shared" si="6"/>
        <v>0</v>
      </c>
      <c r="AC16" s="458"/>
      <c r="AD16" s="158" t="s">
        <v>244</v>
      </c>
      <c r="AE16" s="158">
        <v>6</v>
      </c>
      <c r="AF16" s="158">
        <f t="shared" si="2"/>
        <v>9</v>
      </c>
      <c r="AG16" s="178" t="s">
        <v>8</v>
      </c>
      <c r="AH16" s="166">
        <v>39</v>
      </c>
      <c r="AI16" s="175">
        <f t="shared" si="1"/>
        <v>351</v>
      </c>
      <c r="AJ16" s="387"/>
    </row>
    <row r="17" spans="1:36" s="115" customFormat="1" ht="18.75" customHeight="1">
      <c r="A17" s="458"/>
      <c r="B17" s="157" t="s">
        <v>244</v>
      </c>
      <c r="C17" s="157">
        <v>5</v>
      </c>
      <c r="D17" s="158">
        <v>7</v>
      </c>
      <c r="E17" s="158" t="s">
        <v>8</v>
      </c>
      <c r="F17" s="385">
        <v>39</v>
      </c>
      <c r="G17" s="175">
        <f t="shared" si="4"/>
        <v>273</v>
      </c>
      <c r="H17" s="445"/>
      <c r="I17" s="157" t="s">
        <v>233</v>
      </c>
      <c r="J17" s="157">
        <v>6</v>
      </c>
      <c r="K17" s="158">
        <f>ROUND($K$4*J17/1000,0)</f>
        <v>9</v>
      </c>
      <c r="L17" s="163" t="s">
        <v>8</v>
      </c>
      <c r="M17" s="385">
        <v>203</v>
      </c>
      <c r="N17" s="175">
        <f t="shared" si="5"/>
        <v>1827</v>
      </c>
      <c r="O17" s="514"/>
      <c r="P17" s="115">
        <v>1450</v>
      </c>
      <c r="T17" s="390"/>
      <c r="U17" s="223"/>
      <c r="V17" s="445"/>
      <c r="W17" s="157"/>
      <c r="X17" s="157"/>
      <c r="Y17" s="158"/>
      <c r="Z17" s="163"/>
      <c r="AA17" s="223"/>
      <c r="AB17" s="175">
        <f>Y17*AA12</f>
        <v>0</v>
      </c>
      <c r="AC17" s="458"/>
      <c r="AD17" s="157" t="s">
        <v>350</v>
      </c>
      <c r="AE17" s="157">
        <v>8</v>
      </c>
      <c r="AF17" s="158">
        <f t="shared" si="2"/>
        <v>12</v>
      </c>
      <c r="AG17" s="159" t="s">
        <v>8</v>
      </c>
      <c r="AH17" s="166">
        <v>95</v>
      </c>
      <c r="AI17" s="175">
        <f t="shared" si="1"/>
        <v>1140</v>
      </c>
      <c r="AJ17" s="387"/>
    </row>
    <row r="18" spans="1:36" s="115" customFormat="1" ht="18.75" customHeight="1">
      <c r="A18" s="459"/>
      <c r="B18" s="157"/>
      <c r="C18" s="157"/>
      <c r="D18" s="158"/>
      <c r="E18" s="158"/>
      <c r="F18" s="385"/>
      <c r="G18" s="175"/>
      <c r="H18" s="445"/>
      <c r="I18" s="157"/>
      <c r="J18" s="157"/>
      <c r="K18" s="158"/>
      <c r="L18" s="163"/>
      <c r="M18" s="385"/>
      <c r="N18" s="175">
        <f t="shared" si="5"/>
        <v>0</v>
      </c>
      <c r="O18" s="514"/>
      <c r="P18" s="157" t="s">
        <v>231</v>
      </c>
      <c r="Q18" s="157">
        <v>0.4</v>
      </c>
      <c r="R18" s="158">
        <f>ROUND($R$4*Q18/1000,1)</f>
        <v>0.6</v>
      </c>
      <c r="S18" s="163" t="s">
        <v>8</v>
      </c>
      <c r="T18" s="390">
        <v>188</v>
      </c>
      <c r="U18" s="223">
        <f>R19*T19</f>
        <v>60</v>
      </c>
      <c r="V18" s="445"/>
      <c r="W18" s="157"/>
      <c r="X18" s="157"/>
      <c r="Y18" s="158"/>
      <c r="Z18" s="163"/>
      <c r="AA18" s="223"/>
      <c r="AB18" s="175">
        <f>Y18*AA13</f>
        <v>0</v>
      </c>
      <c r="AC18" s="458"/>
      <c r="AD18" s="157" t="s">
        <v>231</v>
      </c>
      <c r="AE18" s="157">
        <v>0.3</v>
      </c>
      <c r="AF18" s="158">
        <f>ROUND($AF$4*AE18/1000,1)</f>
        <v>0.4</v>
      </c>
      <c r="AG18" s="164" t="s">
        <v>8</v>
      </c>
      <c r="AH18" s="166">
        <v>188</v>
      </c>
      <c r="AI18" s="175">
        <f t="shared" si="1"/>
        <v>75.2</v>
      </c>
      <c r="AJ18" s="388"/>
    </row>
    <row r="19" spans="1:36" s="115" customFormat="1" ht="18.75" customHeight="1">
      <c r="A19" s="520" t="str">
        <f>'2月'!A13</f>
        <v>有機蔬菜</v>
      </c>
      <c r="B19" s="162" t="s">
        <v>352</v>
      </c>
      <c r="C19" s="158">
        <v>62</v>
      </c>
      <c r="D19" s="158">
        <f>ROUND($D$4*C19/1000,0)</f>
        <v>90</v>
      </c>
      <c r="E19" s="163" t="s">
        <v>8</v>
      </c>
      <c r="F19" s="385">
        <v>68</v>
      </c>
      <c r="G19" s="175">
        <f t="shared" si="4"/>
        <v>6120</v>
      </c>
      <c r="H19" s="461" t="str">
        <f>'2月'!B13</f>
        <v>有機蔬菜</v>
      </c>
      <c r="I19" s="162" t="s">
        <v>352</v>
      </c>
      <c r="J19" s="158">
        <v>62</v>
      </c>
      <c r="K19" s="158">
        <f>ROUND($K$4*J19/1000,0)</f>
        <v>90</v>
      </c>
      <c r="L19" s="253" t="s">
        <v>8</v>
      </c>
      <c r="M19" s="390"/>
      <c r="N19" s="175">
        <f t="shared" si="5"/>
        <v>0</v>
      </c>
      <c r="O19" s="514"/>
      <c r="P19" s="157" t="s">
        <v>260</v>
      </c>
      <c r="Q19" s="157">
        <v>0.4</v>
      </c>
      <c r="R19" s="158">
        <f>ROUND($R$4*Q19/1000,1)</f>
        <v>0.6</v>
      </c>
      <c r="S19" s="163" t="s">
        <v>8</v>
      </c>
      <c r="T19" s="385">
        <v>100</v>
      </c>
      <c r="U19" s="223">
        <f>R20*T19</f>
        <v>0</v>
      </c>
      <c r="V19" s="461" t="str">
        <f>'2月'!D13</f>
        <v>有機蔬菜</v>
      </c>
      <c r="W19" s="162" t="s">
        <v>352</v>
      </c>
      <c r="X19" s="158">
        <v>62</v>
      </c>
      <c r="Y19" s="158">
        <f>ROUND($Y$4*X19/1000,0)</f>
        <v>90</v>
      </c>
      <c r="Z19" s="253" t="s">
        <v>8</v>
      </c>
      <c r="AA19" s="223"/>
      <c r="AB19" s="175"/>
      <c r="AC19" s="458"/>
      <c r="AD19" s="516" t="s">
        <v>471</v>
      </c>
      <c r="AE19" s="517"/>
      <c r="AF19" s="517"/>
      <c r="AG19" s="518"/>
      <c r="AH19" s="166"/>
      <c r="AI19" s="175">
        <f t="shared" si="1"/>
        <v>0</v>
      </c>
      <c r="AJ19" s="388"/>
    </row>
    <row r="20" spans="1:36" s="115" customFormat="1" ht="18.75" customHeight="1">
      <c r="A20" s="520"/>
      <c r="B20" s="158" t="s">
        <v>231</v>
      </c>
      <c r="C20" s="158">
        <v>0.4</v>
      </c>
      <c r="D20" s="158">
        <f>ROUND($D$4*C20/1000,1)</f>
        <v>0.6</v>
      </c>
      <c r="E20" s="158" t="s">
        <v>8</v>
      </c>
      <c r="F20" s="385">
        <v>188</v>
      </c>
      <c r="G20" s="175">
        <f t="shared" si="4"/>
        <v>112.8</v>
      </c>
      <c r="H20" s="461"/>
      <c r="I20" s="158" t="s">
        <v>231</v>
      </c>
      <c r="J20" s="158">
        <v>0.4</v>
      </c>
      <c r="K20" s="158">
        <f>ROUND($K$4*J20/1000,1)</f>
        <v>0.6</v>
      </c>
      <c r="L20" s="158" t="s">
        <v>8</v>
      </c>
      <c r="M20" s="385">
        <v>188</v>
      </c>
      <c r="N20" s="175">
        <f t="shared" si="5"/>
        <v>112.8</v>
      </c>
      <c r="O20" s="514"/>
      <c r="P20" s="254"/>
      <c r="Q20" s="255"/>
      <c r="R20" s="158"/>
      <c r="S20" s="163"/>
      <c r="T20" s="385"/>
      <c r="U20" s="223">
        <f t="shared" si="3"/>
        <v>0</v>
      </c>
      <c r="V20" s="461"/>
      <c r="W20" s="158" t="s">
        <v>231</v>
      </c>
      <c r="X20" s="158">
        <v>0.4</v>
      </c>
      <c r="Y20" s="158">
        <f>ROUND($Y$4*X20/1000,1)</f>
        <v>0.6</v>
      </c>
      <c r="Z20" s="158" t="s">
        <v>8</v>
      </c>
      <c r="AA20" s="385">
        <v>188</v>
      </c>
      <c r="AB20" s="159">
        <f>Y20*AA20</f>
        <v>112.8</v>
      </c>
      <c r="AC20" s="453" t="str">
        <f>'2月'!E13</f>
        <v>有機蔬菜</v>
      </c>
      <c r="AD20" s="162" t="s">
        <v>352</v>
      </c>
      <c r="AE20" s="158">
        <v>62</v>
      </c>
      <c r="AF20" s="158">
        <f t="shared" si="2"/>
        <v>90</v>
      </c>
      <c r="AG20" s="159" t="s">
        <v>8</v>
      </c>
      <c r="AH20" s="166"/>
      <c r="AI20" s="175">
        <f t="shared" si="1"/>
        <v>0</v>
      </c>
      <c r="AJ20" s="388"/>
    </row>
    <row r="21" spans="1:36" s="115" customFormat="1" ht="18.75" customHeight="1">
      <c r="A21" s="520"/>
      <c r="B21" s="158"/>
      <c r="C21" s="158"/>
      <c r="D21" s="158"/>
      <c r="E21" s="158"/>
      <c r="F21" s="386"/>
      <c r="G21" s="175">
        <f>D21*F26</f>
        <v>0</v>
      </c>
      <c r="H21" s="461"/>
      <c r="I21" s="160"/>
      <c r="J21" s="157"/>
      <c r="K21" s="158"/>
      <c r="L21" s="163"/>
      <c r="M21" s="385"/>
      <c r="N21" s="175">
        <f t="shared" si="5"/>
        <v>0</v>
      </c>
      <c r="O21" s="495" t="str">
        <f>'2月'!C12</f>
        <v>清炒時蔬</v>
      </c>
      <c r="P21" s="162" t="s">
        <v>362</v>
      </c>
      <c r="Q21" s="158">
        <v>62</v>
      </c>
      <c r="R21" s="158">
        <f>ROUND($R$4*Q21/1000,0)</f>
        <v>90</v>
      </c>
      <c r="S21" s="253" t="s">
        <v>8</v>
      </c>
      <c r="T21" s="385">
        <v>68</v>
      </c>
      <c r="U21" s="223">
        <f t="shared" si="3"/>
        <v>6120</v>
      </c>
      <c r="V21" s="461"/>
      <c r="W21" s="160"/>
      <c r="X21" s="157"/>
      <c r="Y21" s="158"/>
      <c r="Z21" s="163"/>
      <c r="AA21" s="390"/>
      <c r="AB21" s="175">
        <f t="shared" si="6"/>
        <v>0</v>
      </c>
      <c r="AC21" s="454"/>
      <c r="AD21" s="157" t="s">
        <v>231</v>
      </c>
      <c r="AE21" s="157">
        <v>0.3</v>
      </c>
      <c r="AF21" s="158">
        <f>ROUND($AF$4*AE21/1000,1)</f>
        <v>0.4</v>
      </c>
      <c r="AG21" s="164" t="s">
        <v>8</v>
      </c>
      <c r="AH21" s="385">
        <v>188</v>
      </c>
      <c r="AI21" s="175">
        <f t="shared" si="1"/>
        <v>75.2</v>
      </c>
      <c r="AJ21" s="387"/>
    </row>
    <row r="22" spans="1:36" s="115" customFormat="1" ht="18.75" customHeight="1">
      <c r="A22" s="520"/>
      <c r="B22" s="165"/>
      <c r="C22" s="165"/>
      <c r="D22" s="158"/>
      <c r="E22" s="158"/>
      <c r="F22" s="386"/>
      <c r="G22" s="175">
        <f>D22*F25</f>
        <v>0</v>
      </c>
      <c r="H22" s="461"/>
      <c r="I22" s="160"/>
      <c r="J22" s="157"/>
      <c r="K22" s="158"/>
      <c r="L22" s="163"/>
      <c r="M22" s="385"/>
      <c r="N22" s="175">
        <f t="shared" si="5"/>
        <v>0</v>
      </c>
      <c r="O22" s="495"/>
      <c r="P22" s="158" t="s">
        <v>231</v>
      </c>
      <c r="Q22" s="158">
        <v>0.4</v>
      </c>
      <c r="R22" s="158">
        <f>ROUND($R$4*Q22/1000,1)</f>
        <v>0.6</v>
      </c>
      <c r="S22" s="158" t="s">
        <v>8</v>
      </c>
      <c r="T22" s="385">
        <v>188</v>
      </c>
      <c r="U22" s="223">
        <f t="shared" si="3"/>
        <v>112.8</v>
      </c>
      <c r="V22" s="461"/>
      <c r="W22" s="160"/>
      <c r="X22" s="157"/>
      <c r="Y22" s="158"/>
      <c r="Z22" s="163"/>
      <c r="AA22" s="390"/>
      <c r="AB22" s="175">
        <f t="shared" si="6"/>
        <v>0</v>
      </c>
      <c r="AC22" s="519"/>
      <c r="AD22" s="160"/>
      <c r="AE22" s="157"/>
      <c r="AF22" s="158">
        <f t="shared" si="2"/>
        <v>0</v>
      </c>
      <c r="AG22" s="159"/>
      <c r="AH22" s="166"/>
      <c r="AI22" s="175">
        <f t="shared" si="1"/>
        <v>0</v>
      </c>
      <c r="AJ22" s="387"/>
    </row>
    <row r="23" spans="1:36" s="115" customFormat="1" ht="18.75" customHeight="1">
      <c r="A23" s="445" t="str">
        <f>'2月'!A14</f>
        <v>玉米段湯</v>
      </c>
      <c r="B23" s="157" t="s">
        <v>386</v>
      </c>
      <c r="C23" s="157">
        <v>10</v>
      </c>
      <c r="D23" s="158">
        <f>ROUND($D$4*C23/1000,0)</f>
        <v>15</v>
      </c>
      <c r="E23" s="158" t="s">
        <v>8</v>
      </c>
      <c r="F23" s="385">
        <v>95</v>
      </c>
      <c r="G23" s="175">
        <f t="shared" si="4"/>
        <v>1425</v>
      </c>
      <c r="H23" s="457" t="str">
        <f>'2月'!B14</f>
        <v>南瓜濃湯</v>
      </c>
      <c r="I23" s="157" t="s">
        <v>274</v>
      </c>
      <c r="J23" s="157">
        <v>20</v>
      </c>
      <c r="K23" s="158">
        <f>ROUND($K$4*J23/1000,0)</f>
        <v>29</v>
      </c>
      <c r="L23" s="163" t="s">
        <v>8</v>
      </c>
      <c r="M23" s="385">
        <v>94</v>
      </c>
      <c r="N23" s="175">
        <f t="shared" si="5"/>
        <v>2726</v>
      </c>
      <c r="O23" s="495"/>
      <c r="P23" s="168"/>
      <c r="Q23" s="168"/>
      <c r="R23" s="162"/>
      <c r="S23" s="162"/>
      <c r="T23" s="385"/>
      <c r="U23" s="223">
        <f t="shared" si="3"/>
        <v>0</v>
      </c>
      <c r="V23" s="445" t="str">
        <f>'2月'!D14</f>
        <v>海芽蛋花湯</v>
      </c>
      <c r="W23" s="181" t="s">
        <v>354</v>
      </c>
      <c r="X23" s="157">
        <v>0.5</v>
      </c>
      <c r="Y23" s="158">
        <f>ROUND($Y$4*X23/600,0)</f>
        <v>1</v>
      </c>
      <c r="Z23" s="163" t="s">
        <v>209</v>
      </c>
      <c r="AA23" s="390">
        <v>300</v>
      </c>
      <c r="AB23" s="175">
        <f t="shared" si="6"/>
        <v>300</v>
      </c>
      <c r="AC23" s="457" t="str">
        <f>'2月'!E14</f>
        <v>綜合湯圓/豆奶</v>
      </c>
      <c r="AD23" s="157" t="s">
        <v>437</v>
      </c>
      <c r="AE23" s="157">
        <v>7</v>
      </c>
      <c r="AF23" s="158">
        <f t="shared" si="2"/>
        <v>10</v>
      </c>
      <c r="AG23" s="159" t="s">
        <v>8</v>
      </c>
      <c r="AH23" s="166">
        <v>180</v>
      </c>
      <c r="AI23" s="175">
        <f t="shared" si="1"/>
        <v>1800</v>
      </c>
      <c r="AJ23" s="387"/>
    </row>
    <row r="24" spans="1:36" s="115" customFormat="1" ht="18.75" customHeight="1">
      <c r="A24" s="445"/>
      <c r="B24" s="157" t="s">
        <v>241</v>
      </c>
      <c r="C24" s="157">
        <v>6.5</v>
      </c>
      <c r="D24" s="158">
        <f>ROUND($D$4*C24/1000,0)</f>
        <v>9</v>
      </c>
      <c r="E24" s="158" t="s">
        <v>8</v>
      </c>
      <c r="F24" s="385">
        <v>60</v>
      </c>
      <c r="G24" s="175">
        <f t="shared" si="4"/>
        <v>540</v>
      </c>
      <c r="H24" s="458"/>
      <c r="I24" s="157" t="s">
        <v>445</v>
      </c>
      <c r="J24" s="157">
        <v>20</v>
      </c>
      <c r="K24" s="158">
        <f>ROUND($K$4*J24/1000,0)</f>
        <v>29</v>
      </c>
      <c r="L24" s="163" t="s">
        <v>8</v>
      </c>
      <c r="M24" s="385">
        <v>118</v>
      </c>
      <c r="N24" s="175">
        <f t="shared" si="5"/>
        <v>3422</v>
      </c>
      <c r="O24" s="495"/>
      <c r="P24" s="370" t="s">
        <v>461</v>
      </c>
      <c r="Q24" s="168">
        <v>10</v>
      </c>
      <c r="R24" s="162">
        <f>ROUND($R$4*Q24/1000,0)</f>
        <v>15</v>
      </c>
      <c r="S24" s="256" t="s">
        <v>8</v>
      </c>
      <c r="T24" s="385">
        <v>90</v>
      </c>
      <c r="U24" s="223">
        <f>R24*T24</f>
        <v>1350</v>
      </c>
      <c r="V24" s="445"/>
      <c r="W24" s="158" t="s">
        <v>429</v>
      </c>
      <c r="X24" s="158">
        <v>1</v>
      </c>
      <c r="Y24" s="158">
        <f>ROUND($Y$4*X24/1000,0)</f>
        <v>1</v>
      </c>
      <c r="Z24" s="163" t="s">
        <v>8</v>
      </c>
      <c r="AA24" s="390">
        <v>65</v>
      </c>
      <c r="AB24" s="175">
        <f t="shared" si="6"/>
        <v>65</v>
      </c>
      <c r="AC24" s="458"/>
      <c r="AD24" s="157" t="s">
        <v>433</v>
      </c>
      <c r="AE24" s="157">
        <v>20.5</v>
      </c>
      <c r="AF24" s="158">
        <f t="shared" si="2"/>
        <v>30</v>
      </c>
      <c r="AG24" s="159" t="s">
        <v>8</v>
      </c>
      <c r="AH24" s="166">
        <v>75</v>
      </c>
      <c r="AI24" s="175">
        <f t="shared" si="1"/>
        <v>2250</v>
      </c>
      <c r="AJ24" s="387"/>
    </row>
    <row r="25" spans="1:36" s="115" customFormat="1" ht="18.75" customHeight="1">
      <c r="A25" s="445"/>
      <c r="B25" s="168" t="s">
        <v>380</v>
      </c>
      <c r="C25" s="157">
        <v>29</v>
      </c>
      <c r="D25" s="158">
        <f>ROUND($D$4*C25/1000,0)</f>
        <v>42</v>
      </c>
      <c r="E25" s="158" t="s">
        <v>8</v>
      </c>
      <c r="F25" s="385">
        <v>43</v>
      </c>
      <c r="G25" s="175">
        <f t="shared" si="4"/>
        <v>1806</v>
      </c>
      <c r="H25" s="458"/>
      <c r="I25" s="157" t="s">
        <v>248</v>
      </c>
      <c r="J25" s="157">
        <v>14.5</v>
      </c>
      <c r="K25" s="158">
        <f>ROUND($K$4*J25/1000,0)</f>
        <v>21</v>
      </c>
      <c r="L25" s="163" t="s">
        <v>8</v>
      </c>
      <c r="M25" s="385">
        <v>65</v>
      </c>
      <c r="N25" s="175">
        <f t="shared" si="5"/>
        <v>1365</v>
      </c>
      <c r="O25" s="495" t="str">
        <f>'2月'!C13</f>
        <v>水餃*3</v>
      </c>
      <c r="P25" s="157" t="s">
        <v>431</v>
      </c>
      <c r="Q25" s="157">
        <v>3</v>
      </c>
      <c r="R25" s="162">
        <v>22</v>
      </c>
      <c r="S25" s="163" t="s">
        <v>209</v>
      </c>
      <c r="T25" s="385">
        <v>380</v>
      </c>
      <c r="U25" s="223">
        <f>R25*T25</f>
        <v>8360</v>
      </c>
      <c r="V25" s="445"/>
      <c r="W25" s="157" t="s">
        <v>232</v>
      </c>
      <c r="X25" s="157">
        <v>4</v>
      </c>
      <c r="Y25" s="158">
        <f>ROUND($Y$4*X25/1000,0)</f>
        <v>6</v>
      </c>
      <c r="Z25" s="163" t="s">
        <v>8</v>
      </c>
      <c r="AA25" s="385">
        <v>95</v>
      </c>
      <c r="AB25" s="175">
        <f t="shared" si="6"/>
        <v>570</v>
      </c>
      <c r="AC25" s="458"/>
      <c r="AD25" s="157" t="s">
        <v>434</v>
      </c>
      <c r="AE25" s="157">
        <v>10</v>
      </c>
      <c r="AF25" s="158">
        <f>ROUND($AF$4*AE25/24000,0)</f>
        <v>1</v>
      </c>
      <c r="AG25" s="159" t="s">
        <v>377</v>
      </c>
      <c r="AH25" s="166">
        <v>1080</v>
      </c>
      <c r="AI25" s="175">
        <f t="shared" si="1"/>
        <v>1080</v>
      </c>
      <c r="AJ25" s="387"/>
    </row>
    <row r="26" spans="1:35" s="115" customFormat="1" ht="18.75" customHeight="1">
      <c r="A26" s="445"/>
      <c r="B26" s="157" t="s">
        <v>244</v>
      </c>
      <c r="C26" s="157">
        <v>4</v>
      </c>
      <c r="D26" s="158">
        <f>ROUND($D$4*C26/1000,0)</f>
        <v>6</v>
      </c>
      <c r="E26" s="158" t="s">
        <v>8</v>
      </c>
      <c r="F26" s="385">
        <v>39</v>
      </c>
      <c r="G26" s="175">
        <f t="shared" si="4"/>
        <v>234</v>
      </c>
      <c r="H26" s="458"/>
      <c r="I26" s="157" t="s">
        <v>234</v>
      </c>
      <c r="J26" s="157">
        <v>8</v>
      </c>
      <c r="K26" s="158">
        <f>ROUND($K$4*J26/1000,0)</f>
        <v>12</v>
      </c>
      <c r="L26" s="163" t="s">
        <v>8</v>
      </c>
      <c r="M26" s="166">
        <v>118</v>
      </c>
      <c r="N26" s="175">
        <f>K26*M26</f>
        <v>1416</v>
      </c>
      <c r="O26" s="495"/>
      <c r="P26" s="115" t="s">
        <v>467</v>
      </c>
      <c r="T26" s="223"/>
      <c r="U26" s="223"/>
      <c r="V26" s="445"/>
      <c r="W26" s="158" t="s">
        <v>427</v>
      </c>
      <c r="X26" s="158">
        <v>4</v>
      </c>
      <c r="Y26" s="158">
        <f>ROUND($Y$4*X26/1000,0)</f>
        <v>6</v>
      </c>
      <c r="Z26" s="163" t="s">
        <v>8</v>
      </c>
      <c r="AA26" s="385">
        <v>156</v>
      </c>
      <c r="AB26" s="175">
        <f t="shared" si="6"/>
        <v>936</v>
      </c>
      <c r="AC26" s="458"/>
      <c r="AD26" s="158" t="s">
        <v>435</v>
      </c>
      <c r="AE26" s="158">
        <v>3.5</v>
      </c>
      <c r="AF26" s="158">
        <f t="shared" si="2"/>
        <v>5</v>
      </c>
      <c r="AG26" s="159" t="s">
        <v>8</v>
      </c>
      <c r="AH26" s="166">
        <v>60</v>
      </c>
      <c r="AI26" s="175">
        <f t="shared" si="1"/>
        <v>300</v>
      </c>
    </row>
    <row r="27" spans="1:35" s="115" customFormat="1" ht="18.75" customHeight="1">
      <c r="A27" s="445"/>
      <c r="B27" s="257"/>
      <c r="C27" s="157"/>
      <c r="D27" s="158"/>
      <c r="E27" s="159"/>
      <c r="F27" s="380"/>
      <c r="G27" s="175">
        <f t="shared" si="4"/>
        <v>0</v>
      </c>
      <c r="H27" s="458"/>
      <c r="I27" s="157" t="s">
        <v>469</v>
      </c>
      <c r="J27" s="157">
        <v>8</v>
      </c>
      <c r="K27" s="158">
        <v>1</v>
      </c>
      <c r="L27" s="163" t="s">
        <v>246</v>
      </c>
      <c r="M27" s="166">
        <v>118</v>
      </c>
      <c r="N27" s="175">
        <f t="shared" si="5"/>
        <v>118</v>
      </c>
      <c r="O27" s="495"/>
      <c r="P27" s="362" t="s">
        <v>432</v>
      </c>
      <c r="Q27" s="157">
        <v>10</v>
      </c>
      <c r="R27" s="162">
        <f>ROUND($R$4*Q27/1000,0)</f>
        <v>15</v>
      </c>
      <c r="S27" s="256" t="s">
        <v>8</v>
      </c>
      <c r="T27" s="385">
        <v>26</v>
      </c>
      <c r="U27" s="223">
        <f>R27*T27</f>
        <v>390</v>
      </c>
      <c r="V27" s="445"/>
      <c r="W27" s="157"/>
      <c r="X27" s="157"/>
      <c r="Y27" s="158"/>
      <c r="Z27" s="163"/>
      <c r="AA27" s="385"/>
      <c r="AB27" s="175">
        <f t="shared" si="6"/>
        <v>0</v>
      </c>
      <c r="AC27" s="458"/>
      <c r="AD27" s="157" t="s">
        <v>436</v>
      </c>
      <c r="AE27" s="157">
        <v>3.5</v>
      </c>
      <c r="AF27" s="158">
        <f t="shared" si="2"/>
        <v>5</v>
      </c>
      <c r="AG27" s="159" t="s">
        <v>8</v>
      </c>
      <c r="AH27" s="166">
        <v>75</v>
      </c>
      <c r="AI27" s="175">
        <f t="shared" si="1"/>
        <v>375</v>
      </c>
    </row>
    <row r="28" spans="1:35" s="115" customFormat="1" ht="18.75" customHeight="1">
      <c r="A28" s="445"/>
      <c r="B28" s="424"/>
      <c r="C28" s="425"/>
      <c r="D28" s="425"/>
      <c r="E28" s="426"/>
      <c r="F28" s="380"/>
      <c r="G28" s="175">
        <f t="shared" si="4"/>
        <v>0</v>
      </c>
      <c r="H28" s="458"/>
      <c r="I28" s="157"/>
      <c r="J28" s="157"/>
      <c r="K28" s="158"/>
      <c r="L28" s="164"/>
      <c r="M28" s="166"/>
      <c r="N28" s="175"/>
      <c r="O28" s="445" t="str">
        <f>'2月'!C14</f>
        <v>豆漿</v>
      </c>
      <c r="P28" s="157" t="s">
        <v>358</v>
      </c>
      <c r="Q28" s="157">
        <v>26</v>
      </c>
      <c r="R28" s="158" t="s">
        <v>192</v>
      </c>
      <c r="S28" s="163" t="s">
        <v>8</v>
      </c>
      <c r="T28" s="392"/>
      <c r="U28" s="235"/>
      <c r="V28" s="445"/>
      <c r="W28" s="157" t="s">
        <v>428</v>
      </c>
      <c r="X28" s="157"/>
      <c r="Y28" s="158"/>
      <c r="Z28" s="164"/>
      <c r="AA28" s="377"/>
      <c r="AB28" s="175">
        <f t="shared" si="6"/>
        <v>0</v>
      </c>
      <c r="AC28" s="457" t="s">
        <v>452</v>
      </c>
      <c r="AD28" s="363" t="s">
        <v>453</v>
      </c>
      <c r="AE28" s="157"/>
      <c r="AF28" s="158" t="s">
        <v>192</v>
      </c>
      <c r="AG28" s="164" t="s">
        <v>8</v>
      </c>
      <c r="AH28" s="166"/>
      <c r="AI28" s="175"/>
    </row>
    <row r="29" spans="1:35" s="115" customFormat="1" ht="18.75" customHeight="1" thickBot="1">
      <c r="A29" s="457"/>
      <c r="B29" s="337"/>
      <c r="C29" s="337"/>
      <c r="D29" s="165"/>
      <c r="E29" s="161"/>
      <c r="F29" s="380"/>
      <c r="G29" s="175">
        <f>D29*F29</f>
        <v>0</v>
      </c>
      <c r="H29" s="458"/>
      <c r="I29" s="157" t="s">
        <v>258</v>
      </c>
      <c r="J29" s="157">
        <v>1</v>
      </c>
      <c r="K29" s="158">
        <f>ROUND($K$4*J29,0)</f>
        <v>1450</v>
      </c>
      <c r="L29" s="161" t="s">
        <v>10</v>
      </c>
      <c r="M29" s="166">
        <v>15</v>
      </c>
      <c r="N29" s="175">
        <f t="shared" si="5"/>
        <v>21750</v>
      </c>
      <c r="O29" s="445"/>
      <c r="P29" s="157" t="s">
        <v>359</v>
      </c>
      <c r="Q29" s="157">
        <v>20</v>
      </c>
      <c r="R29" s="158">
        <f>ROUND($R$4*Q29/24000,0)</f>
        <v>1</v>
      </c>
      <c r="S29" s="163" t="s">
        <v>209</v>
      </c>
      <c r="T29" s="166">
        <v>1080</v>
      </c>
      <c r="U29" s="175">
        <f t="shared" si="3"/>
        <v>1080</v>
      </c>
      <c r="V29" s="457"/>
      <c r="W29" s="168"/>
      <c r="X29" s="157"/>
      <c r="Y29" s="158"/>
      <c r="Z29" s="164"/>
      <c r="AA29" s="166"/>
      <c r="AB29" s="175">
        <f>Y29*AA29</f>
        <v>0</v>
      </c>
      <c r="AC29" s="459"/>
      <c r="AD29" s="364" t="s">
        <v>454</v>
      </c>
      <c r="AE29" s="365"/>
      <c r="AF29" s="365"/>
      <c r="AG29" s="366"/>
      <c r="AH29" s="166"/>
      <c r="AI29" s="175">
        <f t="shared" si="1"/>
        <v>0</v>
      </c>
    </row>
    <row r="30" spans="1:37" s="97" customFormat="1" ht="18.75" customHeight="1">
      <c r="A30" s="490" t="s">
        <v>11</v>
      </c>
      <c r="B30" s="258" t="s">
        <v>203</v>
      </c>
      <c r="C30" s="479">
        <v>4.1</v>
      </c>
      <c r="D30" s="479"/>
      <c r="E30" s="480"/>
      <c r="F30" s="423">
        <f>SUM(G4:G29)</f>
        <v>39618.5</v>
      </c>
      <c r="G30" s="423"/>
      <c r="H30" s="483" t="s">
        <v>11</v>
      </c>
      <c r="I30" s="90" t="s">
        <v>203</v>
      </c>
      <c r="J30" s="479">
        <v>4.4</v>
      </c>
      <c r="K30" s="479"/>
      <c r="L30" s="480"/>
      <c r="M30" s="423">
        <f>SUM(N4:N29)</f>
        <v>81789.8</v>
      </c>
      <c r="N30" s="489"/>
      <c r="O30" s="496" t="s">
        <v>11</v>
      </c>
      <c r="P30" s="90" t="s">
        <v>203</v>
      </c>
      <c r="Q30" s="479">
        <v>4</v>
      </c>
      <c r="R30" s="479"/>
      <c r="S30" s="480"/>
      <c r="T30" s="486">
        <f>SUM(U4:U29)</f>
        <v>63788.8</v>
      </c>
      <c r="U30" s="423"/>
      <c r="V30" s="483" t="s">
        <v>11</v>
      </c>
      <c r="W30" s="90" t="s">
        <v>203</v>
      </c>
      <c r="X30" s="479">
        <v>4.4</v>
      </c>
      <c r="Y30" s="479"/>
      <c r="Z30" s="480"/>
      <c r="AA30" s="423">
        <f>SUM(AB4:AB29)</f>
        <v>26141.8</v>
      </c>
      <c r="AB30" s="423"/>
      <c r="AC30" s="487" t="s">
        <v>11</v>
      </c>
      <c r="AD30" s="90" t="s">
        <v>203</v>
      </c>
      <c r="AE30" s="427">
        <v>5.5</v>
      </c>
      <c r="AF30" s="427"/>
      <c r="AG30" s="428"/>
      <c r="AH30" s="493">
        <f>SUM(AI4:AI29)</f>
        <v>42841.399999999994</v>
      </c>
      <c r="AI30" s="494"/>
      <c r="AJ30" s="97">
        <f>F30+M30+T30+AA30+AH30</f>
        <v>254180.3</v>
      </c>
      <c r="AK30" s="97">
        <f aca="true" t="shared" si="7" ref="AK30:AK35">(C30+J30+Q30+X30+AE30)/5</f>
        <v>4.4799999999999995</v>
      </c>
    </row>
    <row r="31" spans="1:37" s="97" customFormat="1" ht="18.75" customHeight="1">
      <c r="A31" s="491"/>
      <c r="B31" s="259" t="s">
        <v>204</v>
      </c>
      <c r="C31" s="481">
        <v>2.8</v>
      </c>
      <c r="D31" s="481"/>
      <c r="E31" s="482"/>
      <c r="F31" s="381"/>
      <c r="G31" s="101"/>
      <c r="H31" s="484"/>
      <c r="I31" s="91" t="s">
        <v>204</v>
      </c>
      <c r="J31" s="481">
        <v>2.7</v>
      </c>
      <c r="K31" s="481"/>
      <c r="L31" s="482"/>
      <c r="M31" s="169"/>
      <c r="N31" s="101"/>
      <c r="O31" s="497"/>
      <c r="P31" s="91" t="s">
        <v>204</v>
      </c>
      <c r="Q31" s="481">
        <v>2.6</v>
      </c>
      <c r="R31" s="481"/>
      <c r="S31" s="482"/>
      <c r="T31" s="169"/>
      <c r="U31" s="137"/>
      <c r="V31" s="484"/>
      <c r="W31" s="91" t="s">
        <v>204</v>
      </c>
      <c r="X31" s="481">
        <v>2.2</v>
      </c>
      <c r="Y31" s="481"/>
      <c r="Z31" s="482"/>
      <c r="AA31" s="170"/>
      <c r="AB31" s="101"/>
      <c r="AC31" s="487"/>
      <c r="AD31" s="91" t="s">
        <v>204</v>
      </c>
      <c r="AE31" s="399">
        <v>2.6</v>
      </c>
      <c r="AF31" s="399"/>
      <c r="AG31" s="400"/>
      <c r="AH31" s="171"/>
      <c r="AI31" s="113"/>
      <c r="AJ31" s="97">
        <f>AJ30/5</f>
        <v>50836.06</v>
      </c>
      <c r="AK31" s="97">
        <f t="shared" si="7"/>
        <v>2.58</v>
      </c>
    </row>
    <row r="32" spans="1:37" s="97" customFormat="1" ht="18.75" customHeight="1">
      <c r="A32" s="491"/>
      <c r="B32" s="260" t="s">
        <v>16</v>
      </c>
      <c r="C32" s="481">
        <v>1.3</v>
      </c>
      <c r="D32" s="481"/>
      <c r="E32" s="482"/>
      <c r="F32" s="381"/>
      <c r="G32" s="101"/>
      <c r="H32" s="484"/>
      <c r="I32" s="92" t="s">
        <v>16</v>
      </c>
      <c r="J32" s="481">
        <v>1.5</v>
      </c>
      <c r="K32" s="481"/>
      <c r="L32" s="482"/>
      <c r="M32" s="169"/>
      <c r="N32" s="101"/>
      <c r="O32" s="497"/>
      <c r="P32" s="92" t="s">
        <v>16</v>
      </c>
      <c r="Q32" s="481">
        <v>1.6</v>
      </c>
      <c r="R32" s="481"/>
      <c r="S32" s="482"/>
      <c r="T32" s="169"/>
      <c r="U32" s="137"/>
      <c r="V32" s="484"/>
      <c r="W32" s="92" t="s">
        <v>16</v>
      </c>
      <c r="X32" s="481">
        <v>1.1</v>
      </c>
      <c r="Y32" s="481"/>
      <c r="Z32" s="482"/>
      <c r="AA32" s="170"/>
      <c r="AB32" s="101"/>
      <c r="AC32" s="487"/>
      <c r="AD32" s="92" t="s">
        <v>16</v>
      </c>
      <c r="AE32" s="399">
        <v>1.5</v>
      </c>
      <c r="AF32" s="399"/>
      <c r="AG32" s="400"/>
      <c r="AH32" s="171"/>
      <c r="AI32" s="113"/>
      <c r="AK32" s="97">
        <f t="shared" si="7"/>
        <v>1.4</v>
      </c>
    </row>
    <row r="33" spans="1:37" s="97" customFormat="1" ht="18.75" customHeight="1">
      <c r="A33" s="491"/>
      <c r="B33" s="260" t="s">
        <v>17</v>
      </c>
      <c r="C33" s="481">
        <v>2.5</v>
      </c>
      <c r="D33" s="481"/>
      <c r="E33" s="482"/>
      <c r="F33" s="381"/>
      <c r="G33" s="101"/>
      <c r="H33" s="484"/>
      <c r="I33" s="92" t="s">
        <v>17</v>
      </c>
      <c r="J33" s="481">
        <v>2.5</v>
      </c>
      <c r="K33" s="481"/>
      <c r="L33" s="482"/>
      <c r="M33" s="169"/>
      <c r="N33" s="101"/>
      <c r="O33" s="497"/>
      <c r="P33" s="92" t="s">
        <v>17</v>
      </c>
      <c r="Q33" s="481">
        <v>2.5</v>
      </c>
      <c r="R33" s="481"/>
      <c r="S33" s="482"/>
      <c r="T33" s="169"/>
      <c r="U33" s="137"/>
      <c r="V33" s="484"/>
      <c r="W33" s="92" t="s">
        <v>17</v>
      </c>
      <c r="X33" s="481">
        <v>2.5</v>
      </c>
      <c r="Y33" s="481"/>
      <c r="Z33" s="482"/>
      <c r="AA33" s="170"/>
      <c r="AB33" s="101"/>
      <c r="AC33" s="487"/>
      <c r="AD33" s="92" t="s">
        <v>17</v>
      </c>
      <c r="AE33" s="399">
        <v>2.5</v>
      </c>
      <c r="AF33" s="399"/>
      <c r="AG33" s="400"/>
      <c r="AH33" s="171"/>
      <c r="AI33" s="113"/>
      <c r="AK33" s="97">
        <f t="shared" si="7"/>
        <v>2.5</v>
      </c>
    </row>
    <row r="34" spans="1:37" s="97" customFormat="1" ht="18.75" customHeight="1">
      <c r="A34" s="491"/>
      <c r="B34" s="259" t="s">
        <v>211</v>
      </c>
      <c r="C34" s="481">
        <v>0</v>
      </c>
      <c r="D34" s="481"/>
      <c r="E34" s="482"/>
      <c r="F34" s="381"/>
      <c r="G34" s="101"/>
      <c r="H34" s="484"/>
      <c r="I34" s="91" t="s">
        <v>211</v>
      </c>
      <c r="J34" s="481">
        <v>1</v>
      </c>
      <c r="K34" s="481"/>
      <c r="L34" s="482"/>
      <c r="M34" s="172"/>
      <c r="N34" s="101"/>
      <c r="O34" s="497"/>
      <c r="P34" s="91" t="s">
        <v>210</v>
      </c>
      <c r="Q34" s="481">
        <v>0</v>
      </c>
      <c r="R34" s="481"/>
      <c r="S34" s="482"/>
      <c r="T34" s="169"/>
      <c r="U34" s="137"/>
      <c r="V34" s="484"/>
      <c r="W34" s="91" t="s">
        <v>205</v>
      </c>
      <c r="X34" s="481">
        <v>0</v>
      </c>
      <c r="Y34" s="481"/>
      <c r="Z34" s="482"/>
      <c r="AA34" s="170"/>
      <c r="AB34" s="101"/>
      <c r="AC34" s="487"/>
      <c r="AD34" s="91" t="s">
        <v>205</v>
      </c>
      <c r="AE34" s="399">
        <v>0</v>
      </c>
      <c r="AF34" s="399"/>
      <c r="AG34" s="400"/>
      <c r="AH34" s="171"/>
      <c r="AI34" s="113"/>
      <c r="AK34" s="97">
        <f t="shared" si="7"/>
        <v>0.2</v>
      </c>
    </row>
    <row r="35" spans="1:37" s="97" customFormat="1" ht="18.75" customHeight="1" thickBot="1">
      <c r="A35" s="492"/>
      <c r="B35" s="261" t="s">
        <v>206</v>
      </c>
      <c r="C35" s="418">
        <f>C30*70+C31*75+C32*25+C33*45+C34*60</f>
        <v>642</v>
      </c>
      <c r="D35" s="418"/>
      <c r="E35" s="478"/>
      <c r="F35" s="382"/>
      <c r="G35" s="102"/>
      <c r="H35" s="485"/>
      <c r="I35" s="93" t="s">
        <v>206</v>
      </c>
      <c r="J35" s="418">
        <f>J30*70+J31*75+J32*25+J33*45+J34*60</f>
        <v>720.5</v>
      </c>
      <c r="K35" s="418"/>
      <c r="L35" s="478"/>
      <c r="M35" s="173"/>
      <c r="N35" s="102"/>
      <c r="O35" s="498"/>
      <c r="P35" s="93" t="s">
        <v>206</v>
      </c>
      <c r="Q35" s="418">
        <f>Q30*70+Q31*75+Q32*25+Q33*45+Q34*120</f>
        <v>627.5</v>
      </c>
      <c r="R35" s="418"/>
      <c r="S35" s="478"/>
      <c r="T35" s="173"/>
      <c r="U35" s="138"/>
      <c r="V35" s="485"/>
      <c r="W35" s="93" t="s">
        <v>206</v>
      </c>
      <c r="X35" s="418">
        <f>X30*70+X31*75+X32*25+X33*45+X34*60</f>
        <v>613</v>
      </c>
      <c r="Y35" s="418"/>
      <c r="Z35" s="478"/>
      <c r="AA35" s="174"/>
      <c r="AB35" s="102"/>
      <c r="AC35" s="488"/>
      <c r="AD35" s="93" t="s">
        <v>206</v>
      </c>
      <c r="AE35" s="418">
        <f>AE30*70+AE31*75+AE32*25+AE33*45+AE34*60</f>
        <v>730</v>
      </c>
      <c r="AF35" s="418"/>
      <c r="AG35" s="419"/>
      <c r="AH35" s="177"/>
      <c r="AI35" s="114"/>
      <c r="AK35" s="97">
        <f t="shared" si="7"/>
        <v>666.6</v>
      </c>
    </row>
    <row r="36" spans="1:35" s="99" customFormat="1" ht="27" customHeight="1">
      <c r="A36" s="432" t="s">
        <v>212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</row>
    <row r="37" spans="1:35" s="107" customFormat="1" ht="27.75" customHeight="1" hidden="1">
      <c r="A37" s="431" t="s">
        <v>207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182"/>
      <c r="S37" s="183"/>
      <c r="T37" s="184"/>
      <c r="U37" s="184"/>
      <c r="V37" s="183"/>
      <c r="W37" s="185"/>
      <c r="X37" s="182"/>
      <c r="Y37" s="183"/>
      <c r="Z37" s="182"/>
      <c r="AA37" s="184"/>
      <c r="AB37" s="183"/>
      <c r="AC37" s="182"/>
      <c r="AD37" s="185"/>
      <c r="AE37" s="183"/>
      <c r="AF37" s="103"/>
      <c r="AG37" s="105"/>
      <c r="AH37" s="105"/>
      <c r="AI37" s="106"/>
    </row>
  </sheetData>
  <sheetProtection selectLockedCells="1" selectUnlockedCells="1"/>
  <mergeCells count="90">
    <mergeCell ref="AD19:AG19"/>
    <mergeCell ref="A5:A12"/>
    <mergeCell ref="A13:A18"/>
    <mergeCell ref="AC5:AC13"/>
    <mergeCell ref="AC14:AC19"/>
    <mergeCell ref="AC20:AC22"/>
    <mergeCell ref="A19:A22"/>
    <mergeCell ref="Y1:Z1"/>
    <mergeCell ref="H12:H18"/>
    <mergeCell ref="V12:V18"/>
    <mergeCell ref="H19:H22"/>
    <mergeCell ref="W2:Z2"/>
    <mergeCell ref="A1:L1"/>
    <mergeCell ref="O16:O20"/>
    <mergeCell ref="O5:O15"/>
    <mergeCell ref="Y4:Z4"/>
    <mergeCell ref="H30:H35"/>
    <mergeCell ref="J32:L32"/>
    <mergeCell ref="J30:L30"/>
    <mergeCell ref="J34:L34"/>
    <mergeCell ref="B28:E28"/>
    <mergeCell ref="V19:V22"/>
    <mergeCell ref="H5:H11"/>
    <mergeCell ref="AC23:AC27"/>
    <mergeCell ref="AC28:AC29"/>
    <mergeCell ref="I4:J4"/>
    <mergeCell ref="K4:L4"/>
    <mergeCell ref="V5:V11"/>
    <mergeCell ref="H23:H29"/>
    <mergeCell ref="O28:O29"/>
    <mergeCell ref="AE1:AG1"/>
    <mergeCell ref="A2:A4"/>
    <mergeCell ref="B2:E2"/>
    <mergeCell ref="H2:H4"/>
    <mergeCell ref="I2:L2"/>
    <mergeCell ref="O2:O4"/>
    <mergeCell ref="P2:S2"/>
    <mergeCell ref="V2:V4"/>
    <mergeCell ref="P1:V1"/>
    <mergeCell ref="P4:Q4"/>
    <mergeCell ref="AE32:AG32"/>
    <mergeCell ref="X30:Z30"/>
    <mergeCell ref="AA30:AB30"/>
    <mergeCell ref="Q32:S32"/>
    <mergeCell ref="AE33:AG33"/>
    <mergeCell ref="AD2:AG2"/>
    <mergeCell ref="AF4:AG4"/>
    <mergeCell ref="R4:S4"/>
    <mergeCell ref="W4:X4"/>
    <mergeCell ref="AC2:AC4"/>
    <mergeCell ref="A37:Q37"/>
    <mergeCell ref="J35:L35"/>
    <mergeCell ref="Q35:S35"/>
    <mergeCell ref="X35:Z35"/>
    <mergeCell ref="Q34:S34"/>
    <mergeCell ref="X34:Z34"/>
    <mergeCell ref="A30:A35"/>
    <mergeCell ref="A36:AI36"/>
    <mergeCell ref="AH30:AI30"/>
    <mergeCell ref="Q33:S33"/>
    <mergeCell ref="AC30:AC35"/>
    <mergeCell ref="AE30:AG30"/>
    <mergeCell ref="AE35:AG35"/>
    <mergeCell ref="X32:Z32"/>
    <mergeCell ref="J33:L33"/>
    <mergeCell ref="M30:N30"/>
    <mergeCell ref="Q30:S30"/>
    <mergeCell ref="Q31:S31"/>
    <mergeCell ref="X31:Z31"/>
    <mergeCell ref="AE34:AG34"/>
    <mergeCell ref="F30:G30"/>
    <mergeCell ref="C34:E34"/>
    <mergeCell ref="V30:V35"/>
    <mergeCell ref="J31:L31"/>
    <mergeCell ref="T30:U30"/>
    <mergeCell ref="A23:A29"/>
    <mergeCell ref="O25:O27"/>
    <mergeCell ref="O21:O24"/>
    <mergeCell ref="V23:V29"/>
    <mergeCell ref="O30:O35"/>
    <mergeCell ref="AD4:AE4"/>
    <mergeCell ref="C35:E35"/>
    <mergeCell ref="C30:E30"/>
    <mergeCell ref="C31:E31"/>
    <mergeCell ref="C32:E32"/>
    <mergeCell ref="C33:E33"/>
    <mergeCell ref="B4:C4"/>
    <mergeCell ref="D4:E4"/>
    <mergeCell ref="X33:Z33"/>
    <mergeCell ref="AE31:AG31"/>
  </mergeCells>
  <printOptions horizontalCentered="1" verticalCentered="1"/>
  <pageMargins left="0.15748031496062992" right="0.15748031496062992" top="0.1968503937007874" bottom="0.07874015748031496" header="0.5118110236220472" footer="0.03937007874015748"/>
  <pageSetup fitToHeight="1" fitToWidth="1"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view="pageBreakPreview" zoomScale="60" zoomScaleNormal="60" zoomScalePageLayoutView="0" workbookViewId="0" topLeftCell="A1">
      <selection activeCell="D7" sqref="D7"/>
    </sheetView>
  </sheetViews>
  <sheetFormatPr defaultColWidth="9.00390625" defaultRowHeight="16.5"/>
  <cols>
    <col min="1" max="5" width="29.25390625" style="355" customWidth="1"/>
    <col min="6" max="6" width="36.00390625" style="340" customWidth="1"/>
    <col min="7" max="7" width="10.375" style="325" customWidth="1"/>
    <col min="8" max="8" width="10.50390625" style="325" customWidth="1"/>
    <col min="9" max="16384" width="9.00390625" style="274" customWidth="1"/>
  </cols>
  <sheetData>
    <row r="1" spans="1:8" ht="133.5" customHeight="1">
      <c r="A1" s="521" t="s">
        <v>397</v>
      </c>
      <c r="B1" s="521"/>
      <c r="C1" s="521"/>
      <c r="D1" s="521"/>
      <c r="E1" s="521"/>
      <c r="F1" s="521"/>
      <c r="G1" s="521"/>
      <c r="H1" s="521"/>
    </row>
    <row r="2" spans="1:8" s="277" customFormat="1" ht="35.25" customHeight="1">
      <c r="A2" s="275" t="s">
        <v>12</v>
      </c>
      <c r="B2" s="276" t="s">
        <v>13</v>
      </c>
      <c r="C2" s="276" t="s">
        <v>325</v>
      </c>
      <c r="D2" s="276" t="s">
        <v>326</v>
      </c>
      <c r="E2" s="276" t="s">
        <v>327</v>
      </c>
      <c r="F2" s="522" t="s">
        <v>14</v>
      </c>
      <c r="G2" s="523"/>
      <c r="H2" s="524"/>
    </row>
    <row r="3" spans="1:16" s="280" customFormat="1" ht="35.25" customHeight="1">
      <c r="A3" s="278"/>
      <c r="B3" s="278"/>
      <c r="C3" s="278"/>
      <c r="D3" s="279" t="s">
        <v>398</v>
      </c>
      <c r="E3" s="279">
        <v>16</v>
      </c>
      <c r="F3" s="338" t="s">
        <v>328</v>
      </c>
      <c r="G3" s="525">
        <f>'[2]第一周'!AQ35</f>
        <v>634</v>
      </c>
      <c r="H3" s="526"/>
      <c r="L3" s="281"/>
      <c r="M3" s="280" t="s">
        <v>235</v>
      </c>
      <c r="P3" s="326" t="s">
        <v>405</v>
      </c>
    </row>
    <row r="4" spans="1:16" s="277" customFormat="1" ht="35.25" customHeight="1">
      <c r="A4" s="339"/>
      <c r="B4" s="282"/>
      <c r="C4" s="283"/>
      <c r="D4" s="284" t="s">
        <v>201</v>
      </c>
      <c r="E4" s="284" t="s">
        <v>302</v>
      </c>
      <c r="F4" s="340" t="s">
        <v>195</v>
      </c>
      <c r="G4" s="527">
        <f>'[2]第一周'!AQ30</f>
        <v>4.5</v>
      </c>
      <c r="H4" s="528"/>
      <c r="L4" s="285"/>
      <c r="M4" s="277" t="s">
        <v>236</v>
      </c>
      <c r="P4" s="292" t="s">
        <v>342</v>
      </c>
    </row>
    <row r="5" spans="1:16" s="277" customFormat="1" ht="35.25" customHeight="1">
      <c r="A5" s="297"/>
      <c r="B5" s="286"/>
      <c r="C5" s="283"/>
      <c r="D5" s="288" t="s">
        <v>329</v>
      </c>
      <c r="E5" s="326" t="s">
        <v>405</v>
      </c>
      <c r="F5" s="340" t="s">
        <v>196</v>
      </c>
      <c r="G5" s="527">
        <f>'[2]第一周'!AQ31</f>
        <v>2.16</v>
      </c>
      <c r="H5" s="528"/>
      <c r="L5" s="289"/>
      <c r="M5" s="277" t="s">
        <v>237</v>
      </c>
      <c r="P5" s="292" t="s">
        <v>287</v>
      </c>
    </row>
    <row r="6" spans="1:16" s="277" customFormat="1" ht="35.25" customHeight="1">
      <c r="A6" s="292"/>
      <c r="B6" s="290"/>
      <c r="C6" s="291"/>
      <c r="D6" s="293" t="s">
        <v>399</v>
      </c>
      <c r="E6" s="292" t="s">
        <v>342</v>
      </c>
      <c r="F6" s="341" t="s">
        <v>16</v>
      </c>
      <c r="G6" s="527">
        <f>'[2]第一周'!AQ32</f>
        <v>1.3</v>
      </c>
      <c r="H6" s="528"/>
      <c r="L6" s="294"/>
      <c r="M6" s="277" t="s">
        <v>238</v>
      </c>
      <c r="P6" s="342" t="s">
        <v>400</v>
      </c>
    </row>
    <row r="7" spans="1:13" s="277" customFormat="1" ht="35.25" customHeight="1">
      <c r="A7" s="297"/>
      <c r="B7" s="295"/>
      <c r="C7" s="296"/>
      <c r="D7" s="292" t="s">
        <v>287</v>
      </c>
      <c r="E7" s="292" t="s">
        <v>287</v>
      </c>
      <c r="F7" s="341" t="s">
        <v>330</v>
      </c>
      <c r="G7" s="527">
        <f>'[2]第一周'!AQ33</f>
        <v>2.5</v>
      </c>
      <c r="H7" s="528"/>
      <c r="L7" s="298"/>
      <c r="M7" s="277" t="s">
        <v>239</v>
      </c>
    </row>
    <row r="8" spans="1:8" s="277" customFormat="1" ht="35.25" customHeight="1">
      <c r="A8" s="343"/>
      <c r="B8" s="299"/>
      <c r="C8" s="300"/>
      <c r="D8" s="344" t="s">
        <v>424</v>
      </c>
      <c r="E8" s="342" t="s">
        <v>400</v>
      </c>
      <c r="F8" s="301" t="s">
        <v>18</v>
      </c>
      <c r="G8" s="345">
        <f>'[2]第一周'!AQ34</f>
        <v>0.2</v>
      </c>
      <c r="H8" s="346">
        <f>'[1]第一周'!AK34</f>
        <v>0</v>
      </c>
    </row>
    <row r="9" spans="1:8" s="280" customFormat="1" ht="35.25" customHeight="1">
      <c r="A9" s="302">
        <v>19</v>
      </c>
      <c r="B9" s="278">
        <f>A9+1</f>
        <v>20</v>
      </c>
      <c r="C9" s="278">
        <f>B9+1</f>
        <v>21</v>
      </c>
      <c r="D9" s="278">
        <f>C9+1</f>
        <v>22</v>
      </c>
      <c r="E9" s="278">
        <f>D9+1</f>
        <v>23</v>
      </c>
      <c r="F9" s="338" t="s">
        <v>15</v>
      </c>
      <c r="G9" s="525">
        <f>'[2]第二周'!AJ35</f>
        <v>618.8</v>
      </c>
      <c r="H9" s="526"/>
    </row>
    <row r="10" spans="1:11" s="277" customFormat="1" ht="35.25" customHeight="1">
      <c r="A10" s="303" t="s">
        <v>302</v>
      </c>
      <c r="B10" s="303" t="s">
        <v>230</v>
      </c>
      <c r="C10" s="283" t="s">
        <v>331</v>
      </c>
      <c r="D10" s="284" t="s">
        <v>372</v>
      </c>
      <c r="E10" s="284" t="s">
        <v>201</v>
      </c>
      <c r="F10" s="340" t="s">
        <v>195</v>
      </c>
      <c r="G10" s="527">
        <f>'[2]第二周'!AJ30</f>
        <v>4.220000000000001</v>
      </c>
      <c r="H10" s="528"/>
      <c r="K10" s="318" t="s">
        <v>341</v>
      </c>
    </row>
    <row r="11" spans="1:8" s="277" customFormat="1" ht="35.25" customHeight="1">
      <c r="A11" s="304" t="s">
        <v>288</v>
      </c>
      <c r="B11" s="305" t="s">
        <v>446</v>
      </c>
      <c r="C11" s="306" t="s">
        <v>403</v>
      </c>
      <c r="D11" s="287" t="s">
        <v>332</v>
      </c>
      <c r="E11" s="288" t="s">
        <v>333</v>
      </c>
      <c r="F11" s="340" t="s">
        <v>196</v>
      </c>
      <c r="G11" s="527">
        <f>'[2]第二周'!AJ31</f>
        <v>2.1399999999999997</v>
      </c>
      <c r="H11" s="528"/>
    </row>
    <row r="12" spans="1:12" s="277" customFormat="1" ht="35.25" customHeight="1">
      <c r="A12" s="293" t="s">
        <v>460</v>
      </c>
      <c r="B12" s="306" t="s">
        <v>334</v>
      </c>
      <c r="C12" s="297" t="s">
        <v>360</v>
      </c>
      <c r="D12" s="347" t="s">
        <v>303</v>
      </c>
      <c r="E12" s="295" t="s">
        <v>341</v>
      </c>
      <c r="F12" s="340" t="s">
        <v>16</v>
      </c>
      <c r="G12" s="527">
        <f>'[2]第二周'!AJ32</f>
        <v>1.44</v>
      </c>
      <c r="H12" s="528"/>
      <c r="L12" s="342" t="s">
        <v>371</v>
      </c>
    </row>
    <row r="13" spans="1:8" s="277" customFormat="1" ht="35.25" customHeight="1">
      <c r="A13" s="320" t="s">
        <v>287</v>
      </c>
      <c r="B13" s="297" t="s">
        <v>287</v>
      </c>
      <c r="C13" s="297" t="s">
        <v>402</v>
      </c>
      <c r="D13" s="297" t="s">
        <v>287</v>
      </c>
      <c r="E13" s="297" t="s">
        <v>287</v>
      </c>
      <c r="F13" s="340" t="s">
        <v>330</v>
      </c>
      <c r="G13" s="527">
        <f>'[2]第二周'!AJ33</f>
        <v>2.5</v>
      </c>
      <c r="H13" s="528"/>
    </row>
    <row r="14" spans="1:11" s="277" customFormat="1" ht="35.25" customHeight="1">
      <c r="A14" s="307" t="s">
        <v>305</v>
      </c>
      <c r="B14" s="307" t="s">
        <v>251</v>
      </c>
      <c r="C14" s="307" t="s">
        <v>335</v>
      </c>
      <c r="D14" s="308" t="s">
        <v>336</v>
      </c>
      <c r="E14" s="367" t="s">
        <v>451</v>
      </c>
      <c r="F14" s="309" t="s">
        <v>18</v>
      </c>
      <c r="G14" s="345">
        <f>'[2]第二周'!AJ34</f>
        <v>0.22000000000000003</v>
      </c>
      <c r="H14" s="346">
        <v>0</v>
      </c>
      <c r="K14" s="348"/>
    </row>
    <row r="15" spans="1:8" s="280" customFormat="1" ht="35.25" customHeight="1">
      <c r="A15" s="310">
        <f>A9+7</f>
        <v>26</v>
      </c>
      <c r="B15" s="311">
        <f>A15+1</f>
        <v>27</v>
      </c>
      <c r="C15" s="312">
        <f>B15+1</f>
        <v>28</v>
      </c>
      <c r="D15" s="313">
        <f>C15+1</f>
        <v>29</v>
      </c>
      <c r="E15" s="278">
        <v>1</v>
      </c>
      <c r="F15" s="338" t="s">
        <v>328</v>
      </c>
      <c r="G15" s="525">
        <f>'[3]第三周'!AJ35</f>
        <v>628.875</v>
      </c>
      <c r="H15" s="526"/>
    </row>
    <row r="16" spans="1:12" s="277" customFormat="1" ht="35.25" customHeight="1">
      <c r="A16" s="314" t="s">
        <v>337</v>
      </c>
      <c r="B16" s="314" t="s">
        <v>201</v>
      </c>
      <c r="C16" s="297" t="s">
        <v>396</v>
      </c>
      <c r="D16" s="303" t="s">
        <v>338</v>
      </c>
      <c r="E16" s="284"/>
      <c r="F16" s="340" t="s">
        <v>195</v>
      </c>
      <c r="G16" s="527">
        <f>'[3]第三周'!AJ30</f>
        <v>4.35</v>
      </c>
      <c r="H16" s="528"/>
      <c r="L16" s="305" t="s">
        <v>339</v>
      </c>
    </row>
    <row r="17" spans="1:14" s="277" customFormat="1" ht="35.25" customHeight="1">
      <c r="A17" s="315" t="s">
        <v>340</v>
      </c>
      <c r="B17" s="327" t="s">
        <v>404</v>
      </c>
      <c r="C17" s="316"/>
      <c r="D17" s="317" t="s">
        <v>447</v>
      </c>
      <c r="E17" s="287"/>
      <c r="F17" s="340" t="s">
        <v>196</v>
      </c>
      <c r="G17" s="527">
        <f>'[3]第三周'!AJ31</f>
        <v>2.125</v>
      </c>
      <c r="H17" s="528"/>
      <c r="N17" s="349"/>
    </row>
    <row r="18" spans="1:14" s="277" customFormat="1" ht="35.25" customHeight="1">
      <c r="A18" s="306" t="s">
        <v>448</v>
      </c>
      <c r="B18" s="292" t="s">
        <v>406</v>
      </c>
      <c r="C18" s="350"/>
      <c r="D18" s="319" t="s">
        <v>401</v>
      </c>
      <c r="E18" s="292"/>
      <c r="F18" s="321" t="s">
        <v>16</v>
      </c>
      <c r="G18" s="527">
        <f>'[3]第三周'!AJ32</f>
        <v>1.5</v>
      </c>
      <c r="H18" s="528"/>
      <c r="K18" s="347" t="s">
        <v>342</v>
      </c>
      <c r="N18" s="351"/>
    </row>
    <row r="19" spans="1:14" s="277" customFormat="1" ht="35.25" customHeight="1">
      <c r="A19" s="320" t="s">
        <v>287</v>
      </c>
      <c r="B19" s="292" t="s">
        <v>287</v>
      </c>
      <c r="C19" s="293"/>
      <c r="D19" s="320" t="s">
        <v>287</v>
      </c>
      <c r="E19" s="292"/>
      <c r="F19" s="321" t="s">
        <v>330</v>
      </c>
      <c r="G19" s="527">
        <f>'[3]第三周'!AJ33</f>
        <v>2.5</v>
      </c>
      <c r="H19" s="528"/>
      <c r="N19" s="348"/>
    </row>
    <row r="20" spans="1:14" s="277" customFormat="1" ht="35.25" customHeight="1">
      <c r="A20" s="352" t="s">
        <v>449</v>
      </c>
      <c r="B20" s="322" t="s">
        <v>343</v>
      </c>
      <c r="C20" s="323"/>
      <c r="D20" s="353" t="s">
        <v>455</v>
      </c>
      <c r="E20" s="342"/>
      <c r="F20" s="309" t="s">
        <v>18</v>
      </c>
      <c r="G20" s="345">
        <v>0.2</v>
      </c>
      <c r="H20" s="346">
        <v>0.1</v>
      </c>
      <c r="N20" s="348"/>
    </row>
    <row r="21" spans="1:14" s="324" customFormat="1" ht="33.75" customHeight="1">
      <c r="A21" s="354"/>
      <c r="B21" s="354"/>
      <c r="C21" s="354"/>
      <c r="D21" s="530" t="s">
        <v>295</v>
      </c>
      <c r="E21" s="530"/>
      <c r="F21" s="530"/>
      <c r="G21" s="530"/>
      <c r="H21" s="530"/>
      <c r="N21" s="340"/>
    </row>
    <row r="22" ht="36">
      <c r="M22" s="322" t="s">
        <v>343</v>
      </c>
    </row>
    <row r="24" ht="35.25"/>
    <row r="25" ht="35.25"/>
    <row r="26" ht="35.25"/>
    <row r="27" ht="35.25"/>
    <row r="28" ht="35.25"/>
    <row r="29" ht="35.25"/>
    <row r="30" ht="35.25"/>
    <row r="31" ht="35.25"/>
    <row r="32" ht="35.25"/>
    <row r="33" ht="35.25"/>
    <row r="38" spans="1:8" ht="36">
      <c r="A38" s="531" t="s">
        <v>373</v>
      </c>
      <c r="B38" s="531"/>
      <c r="C38" s="531"/>
      <c r="D38" s="531"/>
      <c r="E38" s="531"/>
      <c r="F38" s="531"/>
      <c r="G38" s="531"/>
      <c r="H38" s="531"/>
    </row>
    <row r="39" spans="1:8" ht="69" customHeight="1">
      <c r="A39" s="532" t="s">
        <v>408</v>
      </c>
      <c r="B39" s="532"/>
      <c r="C39" s="532"/>
      <c r="D39" s="532"/>
      <c r="E39" s="532"/>
      <c r="F39" s="532"/>
      <c r="G39" s="532"/>
      <c r="H39" s="532"/>
    </row>
    <row r="40" spans="1:8" ht="36" customHeight="1">
      <c r="A40" s="533" t="s">
        <v>409</v>
      </c>
      <c r="B40" s="533"/>
      <c r="C40" s="533"/>
      <c r="D40" s="533"/>
      <c r="E40" s="533"/>
      <c r="F40" s="533"/>
      <c r="G40" s="533"/>
      <c r="H40" s="533"/>
    </row>
    <row r="41" spans="1:256" s="328" customFormat="1" ht="33.75" customHeight="1">
      <c r="A41" s="529" t="s">
        <v>450</v>
      </c>
      <c r="B41" s="529"/>
      <c r="C41" s="529"/>
      <c r="D41" s="529"/>
      <c r="E41" s="529"/>
      <c r="F41" s="529"/>
      <c r="G41" s="529"/>
      <c r="H41" s="529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/>
      <c r="DY41" s="274"/>
      <c r="DZ41" s="274"/>
      <c r="EA41" s="274"/>
      <c r="EB41" s="274"/>
      <c r="EC41" s="274"/>
      <c r="ED41" s="274"/>
      <c r="EE41" s="274"/>
      <c r="EF41" s="274"/>
      <c r="EG41" s="274"/>
      <c r="EH41" s="274"/>
      <c r="EI41" s="274"/>
      <c r="EJ41" s="274"/>
      <c r="EK41" s="274"/>
      <c r="EL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  <c r="GO41" s="274"/>
      <c r="GP41" s="274"/>
      <c r="GQ41" s="274"/>
      <c r="GR41" s="274"/>
      <c r="GS41" s="274"/>
      <c r="GT41" s="274"/>
      <c r="GU41" s="274"/>
      <c r="GV41" s="274"/>
      <c r="GW41" s="274"/>
      <c r="GX41" s="274"/>
      <c r="GY41" s="274"/>
      <c r="GZ41" s="274"/>
      <c r="HA41" s="274"/>
      <c r="HB41" s="274"/>
      <c r="HC41" s="274"/>
      <c r="HD41" s="274"/>
      <c r="HE41" s="274"/>
      <c r="HF41" s="274"/>
      <c r="HG41" s="274"/>
      <c r="HH41" s="274"/>
      <c r="HI41" s="274"/>
      <c r="HJ41" s="274"/>
      <c r="HK41" s="274"/>
      <c r="HL41" s="274"/>
      <c r="HM41" s="274"/>
      <c r="HN41" s="274"/>
      <c r="HO41" s="274"/>
      <c r="HP41" s="274"/>
      <c r="HQ41" s="274"/>
      <c r="HR41" s="274"/>
      <c r="HS41" s="274"/>
      <c r="HT41" s="274"/>
      <c r="HU41" s="274"/>
      <c r="HV41" s="274"/>
      <c r="HW41" s="274"/>
      <c r="HX41" s="274"/>
      <c r="HY41" s="274"/>
      <c r="HZ41" s="274"/>
      <c r="IA41" s="274"/>
      <c r="IB41" s="274"/>
      <c r="IC41" s="274"/>
      <c r="ID41" s="274"/>
      <c r="IE41" s="274"/>
      <c r="IF41" s="274"/>
      <c r="IG41" s="274"/>
      <c r="IH41" s="274"/>
      <c r="II41" s="274"/>
      <c r="IJ41" s="274"/>
      <c r="IK41" s="274"/>
      <c r="IL41" s="274"/>
      <c r="IM41" s="274"/>
      <c r="IN41" s="274"/>
      <c r="IO41" s="274"/>
      <c r="IP41" s="274"/>
      <c r="IQ41" s="274"/>
      <c r="IR41" s="274"/>
      <c r="IS41" s="274"/>
      <c r="IT41" s="274"/>
      <c r="IU41" s="274"/>
      <c r="IV41" s="274"/>
    </row>
  </sheetData>
  <sheetProtection selectLockedCells="1" selectUnlockedCells="1"/>
  <mergeCells count="22">
    <mergeCell ref="G15:H15"/>
    <mergeCell ref="G16:H16"/>
    <mergeCell ref="G5:H5"/>
    <mergeCell ref="G6:H6"/>
    <mergeCell ref="A39:H39"/>
    <mergeCell ref="A40:H40"/>
    <mergeCell ref="A41:H41"/>
    <mergeCell ref="G7:H7"/>
    <mergeCell ref="G9:H9"/>
    <mergeCell ref="G10:H10"/>
    <mergeCell ref="D21:H21"/>
    <mergeCell ref="G13:H13"/>
    <mergeCell ref="G17:H17"/>
    <mergeCell ref="G18:H18"/>
    <mergeCell ref="G19:H19"/>
    <mergeCell ref="A38:H38"/>
    <mergeCell ref="A1:H1"/>
    <mergeCell ref="F2:H2"/>
    <mergeCell ref="G3:H3"/>
    <mergeCell ref="G11:H11"/>
    <mergeCell ref="G12:H12"/>
    <mergeCell ref="G4:H4"/>
  </mergeCells>
  <printOptions/>
  <pageMargins left="0.2362204724409449" right="0.03937007874015748" top="0.3937007874015748" bottom="0.1968503937007874" header="0.5118110236220472" footer="0.2362204724409449"/>
  <pageSetup fitToHeight="1" fitToWidth="1" horizontalDpi="600" verticalDpi="600" orientation="portrait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75" zoomScaleSheetLayoutView="75" zoomScalePageLayoutView="0" workbookViewId="0" topLeftCell="A1">
      <selection activeCell="A43" sqref="A43:A60"/>
    </sheetView>
  </sheetViews>
  <sheetFormatPr defaultColWidth="9.00390625" defaultRowHeight="16.5"/>
  <cols>
    <col min="1" max="1" width="14.25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50390625" style="1" customWidth="1"/>
    <col min="12" max="12" width="11.375" style="1" customWidth="1"/>
    <col min="13" max="13" width="12.375" style="1" customWidth="1"/>
    <col min="14" max="14" width="10.75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19</v>
      </c>
      <c r="B2" s="3" t="s">
        <v>20</v>
      </c>
      <c r="C2" s="4">
        <v>110</v>
      </c>
      <c r="D2" s="5" t="s">
        <v>21</v>
      </c>
      <c r="E2" s="4">
        <v>2</v>
      </c>
      <c r="F2" s="5" t="s">
        <v>22</v>
      </c>
      <c r="G2" s="4">
        <v>15</v>
      </c>
      <c r="H2" s="5" t="s">
        <v>23</v>
      </c>
      <c r="I2" s="5" t="s">
        <v>24</v>
      </c>
      <c r="J2" s="5" t="s">
        <v>25</v>
      </c>
      <c r="K2" s="6" t="s">
        <v>26</v>
      </c>
      <c r="L2" s="536" t="s">
        <v>27</v>
      </c>
      <c r="M2" s="537"/>
      <c r="N2" s="538"/>
      <c r="O2" s="7"/>
      <c r="P2" s="8"/>
    </row>
    <row r="3" spans="1:15" s="9" customFormat="1" ht="24" customHeight="1" thickBot="1">
      <c r="A3" s="10" t="s">
        <v>28</v>
      </c>
      <c r="B3" s="539" t="s">
        <v>29</v>
      </c>
      <c r="C3" s="540"/>
      <c r="D3" s="540"/>
      <c r="E3" s="541">
        <f>'第一周'!AL1</f>
        <v>1450</v>
      </c>
      <c r="F3" s="541"/>
      <c r="G3" s="11" t="s">
        <v>30</v>
      </c>
      <c r="H3" s="12"/>
      <c r="I3" s="12"/>
      <c r="J3" s="12"/>
      <c r="K3" s="13"/>
      <c r="L3" s="14" t="s">
        <v>31</v>
      </c>
      <c r="M3" s="15" t="s">
        <v>32</v>
      </c>
      <c r="N3" s="16"/>
      <c r="O3" s="17"/>
    </row>
    <row r="4" spans="1:15" s="9" customFormat="1" ht="24" customHeight="1">
      <c r="A4" s="18">
        <f>'2月'!A4</f>
        <v>0</v>
      </c>
      <c r="B4" s="542" t="s">
        <v>33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34</v>
      </c>
      <c r="M4" s="15" t="s">
        <v>35</v>
      </c>
      <c r="N4" s="16"/>
      <c r="O4" s="17"/>
    </row>
    <row r="5" spans="1:15" s="9" customFormat="1" ht="24" customHeight="1">
      <c r="A5" s="78">
        <f>'2月'!A5</f>
        <v>0</v>
      </c>
      <c r="B5" s="545" t="s">
        <v>36</v>
      </c>
      <c r="C5" s="546"/>
      <c r="D5" s="547" t="s">
        <v>37</v>
      </c>
      <c r="E5" s="548"/>
      <c r="F5" s="548"/>
      <c r="G5" s="545" t="s">
        <v>38</v>
      </c>
      <c r="H5" s="546"/>
      <c r="I5" s="546"/>
      <c r="J5" s="545" t="s">
        <v>39</v>
      </c>
      <c r="K5" s="549"/>
      <c r="L5" s="14" t="s">
        <v>40</v>
      </c>
      <c r="M5" s="15" t="s">
        <v>41</v>
      </c>
      <c r="N5" s="16"/>
      <c r="O5" s="17"/>
    </row>
    <row r="6" spans="1:15" s="9" customFormat="1" ht="24" customHeight="1">
      <c r="A6" s="78">
        <f>'2月'!A6</f>
        <v>0</v>
      </c>
      <c r="B6" s="546">
        <f>'第一周'!C30</f>
        <v>0</v>
      </c>
      <c r="C6" s="546"/>
      <c r="D6" s="546">
        <f>'第一周'!C31</f>
        <v>0</v>
      </c>
      <c r="E6" s="546"/>
      <c r="F6" s="546"/>
      <c r="G6" s="546">
        <f>'第一周'!C32</f>
        <v>0</v>
      </c>
      <c r="H6" s="546"/>
      <c r="I6" s="546"/>
      <c r="J6" s="546">
        <f>'第一周'!C33</f>
        <v>0</v>
      </c>
      <c r="K6" s="549"/>
      <c r="L6" s="14" t="s">
        <v>42</v>
      </c>
      <c r="M6" s="15" t="s">
        <v>43</v>
      </c>
      <c r="N6" s="16"/>
      <c r="O6" s="17"/>
    </row>
    <row r="7" spans="1:15" s="9" customFormat="1" ht="24" customHeight="1">
      <c r="A7" s="78">
        <f>'2月'!A7</f>
        <v>0</v>
      </c>
      <c r="B7" s="545" t="s">
        <v>44</v>
      </c>
      <c r="C7" s="546"/>
      <c r="D7" s="545" t="s">
        <v>45</v>
      </c>
      <c r="E7" s="546"/>
      <c r="F7" s="546"/>
      <c r="G7" s="545" t="s">
        <v>46</v>
      </c>
      <c r="H7" s="546"/>
      <c r="I7" s="546"/>
      <c r="J7" s="550" t="s">
        <v>47</v>
      </c>
      <c r="K7" s="551"/>
      <c r="L7" s="14" t="s">
        <v>48</v>
      </c>
      <c r="M7" s="20" t="s">
        <v>49</v>
      </c>
      <c r="N7" s="21"/>
      <c r="O7" s="17"/>
    </row>
    <row r="8" spans="1:15" s="9" customFormat="1" ht="24" customHeight="1">
      <c r="A8" s="78">
        <f>'2月'!A8</f>
        <v>0</v>
      </c>
      <c r="B8" s="546"/>
      <c r="C8" s="546"/>
      <c r="D8" s="546"/>
      <c r="E8" s="546"/>
      <c r="F8" s="546"/>
      <c r="G8" s="546"/>
      <c r="H8" s="546"/>
      <c r="I8" s="546"/>
      <c r="J8" s="546">
        <f>'第一周'!C35</f>
        <v>0</v>
      </c>
      <c r="K8" s="549"/>
      <c r="L8" s="552"/>
      <c r="M8" s="553"/>
      <c r="N8" s="554"/>
      <c r="O8" s="17"/>
    </row>
    <row r="9" spans="1:15" s="9" customFormat="1" ht="24" customHeight="1" thickBot="1">
      <c r="A9" s="22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563" t="s">
        <v>50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  <c r="L10" s="536" t="s">
        <v>51</v>
      </c>
      <c r="M10" s="537"/>
      <c r="N10" s="538"/>
      <c r="O10" s="17"/>
    </row>
    <row r="11" spans="1:15" s="9" customFormat="1" ht="24" customHeight="1">
      <c r="A11" s="24" t="s">
        <v>52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53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54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55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57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59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61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62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63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64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65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66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67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19</v>
      </c>
      <c r="B38" s="3" t="s">
        <v>20</v>
      </c>
      <c r="C38" s="4">
        <f>C2</f>
        <v>110</v>
      </c>
      <c r="D38" s="5" t="s">
        <v>21</v>
      </c>
      <c r="E38" s="4">
        <f>E2</f>
        <v>2</v>
      </c>
      <c r="F38" s="5" t="s">
        <v>22</v>
      </c>
      <c r="G38" s="4">
        <f>G2</f>
        <v>15</v>
      </c>
      <c r="H38" s="5" t="s">
        <v>23</v>
      </c>
      <c r="I38" s="5" t="s">
        <v>24</v>
      </c>
      <c r="J38" s="5" t="str">
        <f>J2</f>
        <v>一</v>
      </c>
      <c r="K38" s="592" t="s">
        <v>323</v>
      </c>
      <c r="L38" s="592"/>
      <c r="M38" s="593" t="s">
        <v>68</v>
      </c>
      <c r="N38" s="594"/>
    </row>
    <row r="39" spans="1:14" s="9" customFormat="1" ht="28.5" customHeight="1">
      <c r="A39" s="595" t="s">
        <v>69</v>
      </c>
      <c r="B39" s="597" t="s">
        <v>193</v>
      </c>
      <c r="C39" s="597"/>
      <c r="D39" s="597" t="s">
        <v>70</v>
      </c>
      <c r="E39" s="597"/>
      <c r="F39" s="597"/>
      <c r="G39" s="597" t="s">
        <v>71</v>
      </c>
      <c r="H39" s="597"/>
      <c r="I39" s="597"/>
      <c r="J39" s="598" t="s">
        <v>72</v>
      </c>
      <c r="K39" s="598"/>
      <c r="L39" s="599" t="s">
        <v>73</v>
      </c>
      <c r="M39" s="601" t="s">
        <v>208</v>
      </c>
      <c r="N39" s="604" t="s">
        <v>74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600"/>
      <c r="M40" s="602"/>
      <c r="N40" s="605"/>
    </row>
    <row r="41" spans="1:14" s="9" customFormat="1" ht="28.5" customHeight="1">
      <c r="A41" s="595" t="s">
        <v>75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600"/>
      <c r="M41" s="602"/>
      <c r="N41" s="605"/>
    </row>
    <row r="42" spans="1:14" s="9" customFormat="1" ht="45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8"/>
      <c r="M42" s="603"/>
      <c r="N42" s="605"/>
    </row>
    <row r="43" spans="1:14" s="9" customFormat="1" ht="28.5" customHeight="1">
      <c r="A43" s="117" t="s">
        <v>242</v>
      </c>
      <c r="B43" s="550"/>
      <c r="C43" s="550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8.5" customHeight="1">
      <c r="A44" s="207" t="s">
        <v>379</v>
      </c>
      <c r="B44" s="550"/>
      <c r="C44" s="550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8.5" customHeight="1">
      <c r="A45" s="117" t="s">
        <v>365</v>
      </c>
      <c r="B45" s="550"/>
      <c r="C45" s="550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7" s="9" customFormat="1" ht="28.5" customHeight="1">
      <c r="A46" s="117" t="s">
        <v>231</v>
      </c>
      <c r="B46" s="550"/>
      <c r="C46" s="550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  <c r="Q46" s="9" t="s">
        <v>76</v>
      </c>
    </row>
    <row r="47" spans="1:14" s="9" customFormat="1" ht="28.5" customHeight="1">
      <c r="A47" s="117" t="s">
        <v>300</v>
      </c>
      <c r="B47" s="550"/>
      <c r="C47" s="550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8.5" customHeight="1">
      <c r="A48" s="117" t="s">
        <v>289</v>
      </c>
      <c r="B48" s="550"/>
      <c r="C48" s="550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8.5" customHeight="1">
      <c r="A49" s="117" t="s">
        <v>364</v>
      </c>
      <c r="B49" s="550"/>
      <c r="C49" s="550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8.5" customHeight="1">
      <c r="A50" s="132" t="s">
        <v>252</v>
      </c>
      <c r="B50" s="550"/>
      <c r="C50" s="550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8.5" customHeight="1">
      <c r="A51" s="266" t="s">
        <v>389</v>
      </c>
      <c r="B51" s="550"/>
      <c r="C51" s="550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8.5" customHeight="1">
      <c r="A52" s="132" t="s">
        <v>242</v>
      </c>
      <c r="B52" s="550"/>
      <c r="C52" s="550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8.5" customHeight="1">
      <c r="A53" s="132" t="s">
        <v>9</v>
      </c>
      <c r="B53" s="550"/>
      <c r="C53" s="550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8.5" customHeight="1">
      <c r="A54" s="117" t="s">
        <v>232</v>
      </c>
      <c r="B54" s="550"/>
      <c r="C54" s="550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8.5" customHeight="1">
      <c r="A55" s="142" t="s">
        <v>362</v>
      </c>
      <c r="B55" s="550"/>
      <c r="C55" s="550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8.5" customHeight="1">
      <c r="A56" s="132" t="s">
        <v>231</v>
      </c>
      <c r="B56" s="550"/>
      <c r="C56" s="550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8.5" customHeight="1">
      <c r="A57" s="267" t="s">
        <v>386</v>
      </c>
      <c r="B57" s="550"/>
      <c r="C57" s="550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8.5" customHeight="1">
      <c r="A58" s="117" t="s">
        <v>241</v>
      </c>
      <c r="B58" s="550"/>
      <c r="C58" s="550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8.5" customHeight="1">
      <c r="A59" s="207" t="s">
        <v>380</v>
      </c>
      <c r="B59" s="550"/>
      <c r="C59" s="550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ht="28.5" customHeight="1">
      <c r="A60" s="117" t="s">
        <v>244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ht="28.5" customHeight="1">
      <c r="A61" s="121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ht="28.5" customHeight="1">
      <c r="A62" s="595" t="s">
        <v>77</v>
      </c>
      <c r="B62" s="609" t="s">
        <v>78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10"/>
    </row>
    <row r="63" spans="1:14" ht="28.5" customHeight="1">
      <c r="A63" s="607"/>
      <c r="B63" s="611" t="s">
        <v>79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</row>
    <row r="64" spans="1:14" ht="28.5" customHeight="1" thickBot="1">
      <c r="A64" s="608"/>
      <c r="B64" s="613" t="s">
        <v>80</v>
      </c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4"/>
    </row>
    <row r="65" spans="1:15" s="9" customFormat="1" ht="24" customHeight="1">
      <c r="A65" s="62" t="s">
        <v>67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15748031496062992" right="0.15748031496062992" top="0.2362204724409449" bottom="0.07874015748031496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28">
      <selection activeCell="A38" sqref="A38:N64"/>
    </sheetView>
  </sheetViews>
  <sheetFormatPr defaultColWidth="9.00390625" defaultRowHeight="16.5"/>
  <cols>
    <col min="1" max="1" width="12.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2.125" style="1" customWidth="1"/>
    <col min="14" max="14" width="11.5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81</v>
      </c>
      <c r="B2" s="3" t="s">
        <v>82</v>
      </c>
      <c r="C2" s="4">
        <f>'1一日誌'!C2</f>
        <v>110</v>
      </c>
      <c r="D2" s="5" t="s">
        <v>83</v>
      </c>
      <c r="E2" s="4">
        <f>'1一日誌'!E2</f>
        <v>2</v>
      </c>
      <c r="F2" s="5" t="s">
        <v>84</v>
      </c>
      <c r="G2" s="4">
        <f>'1一日誌'!G2+1</f>
        <v>16</v>
      </c>
      <c r="H2" s="5" t="s">
        <v>85</v>
      </c>
      <c r="I2" s="5" t="s">
        <v>86</v>
      </c>
      <c r="J2" s="5" t="s">
        <v>87</v>
      </c>
      <c r="K2" s="6" t="s">
        <v>88</v>
      </c>
      <c r="L2" s="615" t="s">
        <v>89</v>
      </c>
      <c r="M2" s="537"/>
      <c r="N2" s="538"/>
      <c r="O2" s="7"/>
      <c r="P2" s="8"/>
    </row>
    <row r="3" spans="1:15" s="9" customFormat="1" ht="24" customHeight="1" thickBot="1">
      <c r="A3" s="10" t="s">
        <v>90</v>
      </c>
      <c r="B3" s="539" t="s">
        <v>91</v>
      </c>
      <c r="C3" s="540"/>
      <c r="D3" s="540"/>
      <c r="E3" s="541">
        <f>'1一日誌'!E3:F3</f>
        <v>1450</v>
      </c>
      <c r="F3" s="541"/>
      <c r="G3" s="11" t="s">
        <v>92</v>
      </c>
      <c r="H3" s="12"/>
      <c r="I3" s="12"/>
      <c r="J3" s="12"/>
      <c r="K3" s="13"/>
      <c r="L3" s="68" t="s">
        <v>93</v>
      </c>
      <c r="M3" s="15" t="s">
        <v>94</v>
      </c>
      <c r="N3" s="16"/>
      <c r="O3" s="17"/>
    </row>
    <row r="4" spans="1:15" s="9" customFormat="1" ht="24" customHeight="1">
      <c r="A4" s="18">
        <f>'2月'!B4</f>
        <v>0</v>
      </c>
      <c r="B4" s="542" t="s">
        <v>95</v>
      </c>
      <c r="C4" s="543"/>
      <c r="D4" s="543"/>
      <c r="E4" s="543"/>
      <c r="F4" s="543"/>
      <c r="G4" s="543"/>
      <c r="H4" s="543"/>
      <c r="I4" s="543"/>
      <c r="J4" s="543"/>
      <c r="K4" s="544"/>
      <c r="L4" s="68" t="s">
        <v>96</v>
      </c>
      <c r="M4" s="15" t="s">
        <v>97</v>
      </c>
      <c r="N4" s="16"/>
      <c r="O4" s="17"/>
    </row>
    <row r="5" spans="1:15" s="9" customFormat="1" ht="24" customHeight="1">
      <c r="A5" s="78">
        <f>'2月'!B5</f>
        <v>0</v>
      </c>
      <c r="B5" s="545" t="s">
        <v>98</v>
      </c>
      <c r="C5" s="546"/>
      <c r="D5" s="547" t="s">
        <v>99</v>
      </c>
      <c r="E5" s="548"/>
      <c r="F5" s="548"/>
      <c r="G5" s="545" t="s">
        <v>100</v>
      </c>
      <c r="H5" s="546"/>
      <c r="I5" s="546"/>
      <c r="J5" s="545" t="s">
        <v>101</v>
      </c>
      <c r="K5" s="549"/>
      <c r="L5" s="68" t="s">
        <v>102</v>
      </c>
      <c r="M5" s="15" t="s">
        <v>103</v>
      </c>
      <c r="N5" s="16"/>
      <c r="O5" s="17"/>
    </row>
    <row r="6" spans="1:15" s="9" customFormat="1" ht="24" customHeight="1">
      <c r="A6" s="78">
        <f>'2月'!B6</f>
        <v>0</v>
      </c>
      <c r="B6" s="546">
        <f>'第一周'!J30</f>
        <v>0</v>
      </c>
      <c r="C6" s="546"/>
      <c r="D6" s="546">
        <f>'第一周'!J31</f>
        <v>0</v>
      </c>
      <c r="E6" s="546"/>
      <c r="F6" s="546"/>
      <c r="G6" s="546">
        <f>'第一周'!J32</f>
        <v>0</v>
      </c>
      <c r="H6" s="546"/>
      <c r="I6" s="546"/>
      <c r="J6" s="546">
        <f>'第一周'!J33</f>
        <v>0</v>
      </c>
      <c r="K6" s="549"/>
      <c r="L6" s="68" t="s">
        <v>104</v>
      </c>
      <c r="M6" s="15" t="s">
        <v>105</v>
      </c>
      <c r="N6" s="16"/>
      <c r="O6" s="17"/>
    </row>
    <row r="7" spans="1:15" s="9" customFormat="1" ht="24" customHeight="1">
      <c r="A7" s="141">
        <f>'2月'!B7</f>
        <v>0</v>
      </c>
      <c r="B7" s="545" t="s">
        <v>106</v>
      </c>
      <c r="C7" s="546"/>
      <c r="D7" s="545" t="s">
        <v>107</v>
      </c>
      <c r="E7" s="546"/>
      <c r="F7" s="546"/>
      <c r="G7" s="545" t="s">
        <v>108</v>
      </c>
      <c r="H7" s="546"/>
      <c r="I7" s="546"/>
      <c r="J7" s="550" t="s">
        <v>47</v>
      </c>
      <c r="K7" s="551"/>
      <c r="L7" s="68" t="s">
        <v>109</v>
      </c>
      <c r="M7" s="20" t="s">
        <v>110</v>
      </c>
      <c r="N7" s="21"/>
      <c r="O7" s="17"/>
    </row>
    <row r="8" spans="1:15" s="9" customFormat="1" ht="24" customHeight="1">
      <c r="A8" s="78">
        <f>'2月'!B8</f>
        <v>0</v>
      </c>
      <c r="B8" s="546">
        <f>'第一周'!J34</f>
        <v>0</v>
      </c>
      <c r="C8" s="546"/>
      <c r="D8" s="546"/>
      <c r="E8" s="546"/>
      <c r="F8" s="546"/>
      <c r="G8" s="546"/>
      <c r="H8" s="546"/>
      <c r="I8" s="546"/>
      <c r="J8" s="546">
        <f>'第一周'!J35</f>
        <v>0</v>
      </c>
      <c r="K8" s="549"/>
      <c r="L8" s="553"/>
      <c r="M8" s="553"/>
      <c r="N8" s="554"/>
      <c r="O8" s="17"/>
    </row>
    <row r="9" spans="1:15" s="9" customFormat="1" ht="24" customHeight="1" thickBot="1">
      <c r="A9" s="69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1"/>
      <c r="M9" s="561"/>
      <c r="N9" s="562"/>
      <c r="O9" s="23"/>
    </row>
    <row r="10" spans="1:15" s="9" customFormat="1" ht="24" customHeight="1">
      <c r="A10" s="616" t="s">
        <v>111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8"/>
      <c r="L10" s="536" t="s">
        <v>112</v>
      </c>
      <c r="M10" s="537"/>
      <c r="N10" s="538"/>
      <c r="O10" s="17"/>
    </row>
    <row r="11" spans="1:15" s="9" customFormat="1" ht="24" customHeight="1">
      <c r="A11" s="24" t="s">
        <v>113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114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115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116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117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118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119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120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121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122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123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124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125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19</v>
      </c>
      <c r="B38" s="3" t="s">
        <v>82</v>
      </c>
      <c r="C38" s="4">
        <f>C2</f>
        <v>110</v>
      </c>
      <c r="D38" s="5" t="s">
        <v>83</v>
      </c>
      <c r="E38" s="4">
        <f>E2</f>
        <v>2</v>
      </c>
      <c r="F38" s="5" t="s">
        <v>84</v>
      </c>
      <c r="G38" s="4">
        <f>G2</f>
        <v>16</v>
      </c>
      <c r="H38" s="5" t="s">
        <v>85</v>
      </c>
      <c r="I38" s="5" t="s">
        <v>86</v>
      </c>
      <c r="J38" s="5" t="str">
        <f>J2</f>
        <v>二</v>
      </c>
      <c r="K38" s="592" t="str">
        <f>'1一日誌'!K38:L38</f>
        <v> 廠商：至芃</v>
      </c>
      <c r="L38" s="592"/>
      <c r="M38" s="593" t="s">
        <v>126</v>
      </c>
      <c r="N38" s="594"/>
    </row>
    <row r="39" spans="1:14" s="9" customFormat="1" ht="28.5" customHeight="1">
      <c r="A39" s="595" t="s">
        <v>127</v>
      </c>
      <c r="B39" s="597" t="s">
        <v>194</v>
      </c>
      <c r="C39" s="597"/>
      <c r="D39" s="597" t="s">
        <v>128</v>
      </c>
      <c r="E39" s="597"/>
      <c r="F39" s="597"/>
      <c r="G39" s="597" t="s">
        <v>129</v>
      </c>
      <c r="H39" s="597"/>
      <c r="I39" s="597"/>
      <c r="J39" s="598" t="s">
        <v>130</v>
      </c>
      <c r="K39" s="598"/>
      <c r="L39" s="598" t="s">
        <v>131</v>
      </c>
      <c r="M39" s="601" t="s">
        <v>208</v>
      </c>
      <c r="N39" s="604" t="s">
        <v>132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133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37.5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34.5" customHeight="1">
      <c r="A43" s="133" t="s">
        <v>285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8.5" customHeight="1">
      <c r="A44" s="117" t="s">
        <v>260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8.5" customHeight="1">
      <c r="A45" s="117" t="s">
        <v>261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8.5" customHeight="1">
      <c r="A46" s="117" t="s">
        <v>262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8.5" customHeight="1">
      <c r="A47" s="117" t="s">
        <v>279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8.5" customHeight="1">
      <c r="A48" s="117" t="s">
        <v>270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8.5" customHeight="1">
      <c r="A49" s="132" t="s">
        <v>278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8.5" customHeight="1">
      <c r="A50" s="142" t="s">
        <v>250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8.5" customHeight="1">
      <c r="A51" s="132" t="s">
        <v>271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8.5" customHeight="1">
      <c r="A52" s="117" t="s">
        <v>286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8.5" customHeight="1">
      <c r="A53" s="117" t="s">
        <v>233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8.5" customHeight="1">
      <c r="A54" s="191" t="s">
        <v>280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8.5" customHeight="1">
      <c r="A55" s="132" t="s">
        <v>9</v>
      </c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8.5" customHeight="1">
      <c r="A56" s="117" t="s">
        <v>273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8.5" customHeight="1">
      <c r="A57" s="132" t="s">
        <v>256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8.5" customHeight="1">
      <c r="A58" s="132"/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8.5" customHeight="1">
      <c r="A59" s="117"/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ht="28.5" customHeight="1">
      <c r="A60" s="85"/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ht="28.5" customHeight="1">
      <c r="A61" s="86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ht="28.5" customHeight="1">
      <c r="A62" s="595" t="s">
        <v>77</v>
      </c>
      <c r="B62" s="609" t="s">
        <v>134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10"/>
    </row>
    <row r="63" spans="1:14" ht="28.5" customHeight="1">
      <c r="A63" s="607"/>
      <c r="B63" s="611" t="s">
        <v>135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</row>
    <row r="64" spans="1:14" ht="28.5" customHeight="1" thickBot="1">
      <c r="A64" s="608"/>
      <c r="B64" s="613" t="s">
        <v>136</v>
      </c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4"/>
    </row>
    <row r="65" spans="1:15" s="9" customFormat="1" ht="24" customHeight="1">
      <c r="A65" s="62" t="s">
        <v>125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2" right="0.16" top="0.24" bottom="0.17" header="0.5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38" sqref="A38:N64"/>
    </sheetView>
  </sheetViews>
  <sheetFormatPr defaultColWidth="9.00390625" defaultRowHeight="16.5"/>
  <cols>
    <col min="1" max="1" width="14.1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875" style="1" customWidth="1"/>
    <col min="10" max="10" width="3.125" style="1" customWidth="1"/>
    <col min="11" max="11" width="9.00390625" style="1" customWidth="1"/>
    <col min="12" max="12" width="11.50390625" style="1" customWidth="1"/>
    <col min="13" max="13" width="12.625" style="1" customWidth="1"/>
    <col min="14" max="14" width="10.00390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81</v>
      </c>
      <c r="B2" s="3" t="s">
        <v>82</v>
      </c>
      <c r="C2" s="4">
        <f>'1二日誌'!C2</f>
        <v>110</v>
      </c>
      <c r="D2" s="5" t="s">
        <v>83</v>
      </c>
      <c r="E2" s="4">
        <f>'1二日誌'!E2</f>
        <v>2</v>
      </c>
      <c r="F2" s="5" t="s">
        <v>84</v>
      </c>
      <c r="G2" s="4">
        <f>'1二日誌'!G2+1</f>
        <v>17</v>
      </c>
      <c r="H2" s="5" t="s">
        <v>85</v>
      </c>
      <c r="I2" s="5" t="s">
        <v>86</v>
      </c>
      <c r="J2" s="5" t="s">
        <v>137</v>
      </c>
      <c r="K2" s="6" t="s">
        <v>138</v>
      </c>
      <c r="L2" s="536" t="s">
        <v>89</v>
      </c>
      <c r="M2" s="537"/>
      <c r="N2" s="538"/>
      <c r="O2" s="7"/>
      <c r="P2" s="8"/>
    </row>
    <row r="3" spans="1:15" s="9" customFormat="1" ht="24" customHeight="1" thickBot="1">
      <c r="A3" s="10" t="s">
        <v>90</v>
      </c>
      <c r="B3" s="539" t="s">
        <v>91</v>
      </c>
      <c r="C3" s="540"/>
      <c r="D3" s="540"/>
      <c r="E3" s="541">
        <f>'1二日誌'!E3:F3</f>
        <v>1450</v>
      </c>
      <c r="F3" s="541"/>
      <c r="G3" s="11" t="s">
        <v>92</v>
      </c>
      <c r="H3" s="12"/>
      <c r="I3" s="12"/>
      <c r="J3" s="12"/>
      <c r="K3" s="13"/>
      <c r="L3" s="14" t="s">
        <v>93</v>
      </c>
      <c r="M3" s="15" t="s">
        <v>94</v>
      </c>
      <c r="N3" s="16"/>
      <c r="O3" s="17"/>
    </row>
    <row r="4" spans="1:15" s="9" customFormat="1" ht="24" customHeight="1">
      <c r="A4" s="83">
        <f>'2月'!C4</f>
        <v>0</v>
      </c>
      <c r="B4" s="542" t="s">
        <v>95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96</v>
      </c>
      <c r="M4" s="15" t="s">
        <v>97</v>
      </c>
      <c r="N4" s="16"/>
      <c r="O4" s="17"/>
    </row>
    <row r="5" spans="1:15" s="9" customFormat="1" ht="24" customHeight="1">
      <c r="A5" s="19">
        <f>'2月'!C5</f>
        <v>0</v>
      </c>
      <c r="B5" s="545" t="s">
        <v>98</v>
      </c>
      <c r="C5" s="546"/>
      <c r="D5" s="547" t="s">
        <v>99</v>
      </c>
      <c r="E5" s="548"/>
      <c r="F5" s="548"/>
      <c r="G5" s="545" t="s">
        <v>100</v>
      </c>
      <c r="H5" s="546"/>
      <c r="I5" s="546"/>
      <c r="J5" s="545" t="s">
        <v>101</v>
      </c>
      <c r="K5" s="549"/>
      <c r="L5" s="14" t="s">
        <v>102</v>
      </c>
      <c r="M5" s="15" t="s">
        <v>103</v>
      </c>
      <c r="N5" s="16"/>
      <c r="O5" s="17"/>
    </row>
    <row r="6" spans="1:15" s="9" customFormat="1" ht="24" customHeight="1">
      <c r="A6" s="19">
        <f>'2月'!C6</f>
        <v>0</v>
      </c>
      <c r="B6" s="546">
        <f>'第一周'!Q30</f>
        <v>0</v>
      </c>
      <c r="C6" s="546"/>
      <c r="D6" s="546">
        <f>'第一周'!Q31</f>
        <v>0</v>
      </c>
      <c r="E6" s="546"/>
      <c r="F6" s="546"/>
      <c r="G6" s="546">
        <f>'第一周'!Q32</f>
        <v>0</v>
      </c>
      <c r="H6" s="546"/>
      <c r="I6" s="546"/>
      <c r="J6" s="546">
        <f>'第一周'!Q33</f>
        <v>0</v>
      </c>
      <c r="K6" s="549"/>
      <c r="L6" s="14" t="s">
        <v>104</v>
      </c>
      <c r="M6" s="15" t="s">
        <v>105</v>
      </c>
      <c r="N6" s="16"/>
      <c r="O6" s="17"/>
    </row>
    <row r="7" spans="1:15" s="9" customFormat="1" ht="24" customHeight="1">
      <c r="A7" s="19">
        <f>'2月'!C7</f>
        <v>0</v>
      </c>
      <c r="B7" s="545" t="s">
        <v>106</v>
      </c>
      <c r="C7" s="546"/>
      <c r="D7" s="545" t="s">
        <v>107</v>
      </c>
      <c r="E7" s="546"/>
      <c r="F7" s="546"/>
      <c r="G7" s="545" t="s">
        <v>108</v>
      </c>
      <c r="H7" s="546"/>
      <c r="I7" s="546"/>
      <c r="J7" s="550" t="s">
        <v>47</v>
      </c>
      <c r="K7" s="551"/>
      <c r="L7" s="14" t="s">
        <v>109</v>
      </c>
      <c r="M7" s="20" t="s">
        <v>110</v>
      </c>
      <c r="N7" s="21"/>
      <c r="O7" s="17"/>
    </row>
    <row r="8" spans="1:15" s="9" customFormat="1" ht="24" customHeight="1">
      <c r="A8" s="84"/>
      <c r="B8" s="546"/>
      <c r="C8" s="546"/>
      <c r="D8" s="546">
        <f>'第一周'!Q34</f>
        <v>0</v>
      </c>
      <c r="E8" s="546"/>
      <c r="F8" s="546"/>
      <c r="G8" s="546"/>
      <c r="H8" s="546"/>
      <c r="I8" s="546"/>
      <c r="J8" s="546">
        <f>'第一周'!Q35</f>
        <v>0</v>
      </c>
      <c r="K8" s="549"/>
      <c r="L8" s="552"/>
      <c r="M8" s="553"/>
      <c r="N8" s="554"/>
      <c r="O8" s="17"/>
    </row>
    <row r="9" spans="1:15" s="9" customFormat="1" ht="24" customHeight="1" thickBot="1">
      <c r="A9" s="70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563" t="s">
        <v>111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  <c r="L10" s="536" t="s">
        <v>112</v>
      </c>
      <c r="M10" s="537"/>
      <c r="N10" s="538"/>
      <c r="O10" s="17"/>
    </row>
    <row r="11" spans="1:15" s="9" customFormat="1" ht="24" customHeight="1">
      <c r="A11" s="24" t="s">
        <v>113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114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115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116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117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118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 t="s">
        <v>139</v>
      </c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119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120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121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122</v>
      </c>
      <c r="M32" s="553"/>
      <c r="N32" s="554"/>
      <c r="O32" s="37"/>
    </row>
    <row r="33" spans="1:15" s="9" customFormat="1" ht="24" customHeight="1">
      <c r="A33" s="71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123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124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125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81</v>
      </c>
      <c r="B38" s="3" t="s">
        <v>82</v>
      </c>
      <c r="C38" s="4">
        <f>C2</f>
        <v>110</v>
      </c>
      <c r="D38" s="5" t="s">
        <v>83</v>
      </c>
      <c r="E38" s="4">
        <f>E2</f>
        <v>2</v>
      </c>
      <c r="F38" s="5" t="s">
        <v>84</v>
      </c>
      <c r="G38" s="4">
        <f>G2</f>
        <v>17</v>
      </c>
      <c r="H38" s="5" t="s">
        <v>85</v>
      </c>
      <c r="I38" s="5" t="s">
        <v>86</v>
      </c>
      <c r="J38" s="5" t="str">
        <f>J2</f>
        <v>三</v>
      </c>
      <c r="K38" s="592" t="str">
        <f>'1二日誌'!K38:L38</f>
        <v> 廠商：至芃</v>
      </c>
      <c r="L38" s="592"/>
      <c r="M38" s="593" t="s">
        <v>126</v>
      </c>
      <c r="N38" s="594"/>
    </row>
    <row r="39" spans="1:14" s="9" customFormat="1" ht="28.5" customHeight="1">
      <c r="A39" s="595" t="s">
        <v>127</v>
      </c>
      <c r="B39" s="597" t="s">
        <v>194</v>
      </c>
      <c r="C39" s="597"/>
      <c r="D39" s="597" t="s">
        <v>128</v>
      </c>
      <c r="E39" s="597"/>
      <c r="F39" s="597"/>
      <c r="G39" s="597" t="s">
        <v>129</v>
      </c>
      <c r="H39" s="597"/>
      <c r="I39" s="597"/>
      <c r="J39" s="598" t="s">
        <v>130</v>
      </c>
      <c r="K39" s="598"/>
      <c r="L39" s="598" t="s">
        <v>131</v>
      </c>
      <c r="M39" s="601" t="s">
        <v>208</v>
      </c>
      <c r="N39" s="604" t="s">
        <v>132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133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34.5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28.5" customHeight="1">
      <c r="A43" s="117" t="s">
        <v>243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8.5" customHeight="1">
      <c r="A44" s="132" t="s">
        <v>253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8.5" customHeight="1">
      <c r="A45" s="132" t="s">
        <v>263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8.5" customHeight="1">
      <c r="A46" s="132" t="s">
        <v>255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8.5" customHeight="1">
      <c r="A47" s="132" t="s">
        <v>264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8.5" customHeight="1">
      <c r="A48" s="132" t="s">
        <v>259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8.5" customHeight="1">
      <c r="A49" s="132" t="s">
        <v>254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8.5" customHeight="1">
      <c r="A50" s="117" t="s">
        <v>257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8.5" customHeight="1">
      <c r="A51" s="117" t="s">
        <v>268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8.5" customHeight="1">
      <c r="A52" s="117" t="s">
        <v>269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7.75" customHeight="1">
      <c r="A53" s="117" t="s">
        <v>272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8.5" customHeight="1">
      <c r="A54" s="117" t="s">
        <v>275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8.5" customHeight="1">
      <c r="A55" s="117"/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8.5" customHeight="1">
      <c r="A56" s="132"/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8.5" customHeight="1">
      <c r="A57" s="132"/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8.5" customHeight="1">
      <c r="A58" s="132"/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8.5" customHeight="1">
      <c r="A59" s="130"/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ht="28.5" customHeight="1">
      <c r="A60" s="130"/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ht="28.5" customHeight="1">
      <c r="A61" s="118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ht="28.5" customHeight="1">
      <c r="A62" s="595" t="s">
        <v>77</v>
      </c>
      <c r="B62" s="609" t="s">
        <v>134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10"/>
    </row>
    <row r="63" spans="1:14" ht="28.5" customHeight="1">
      <c r="A63" s="607"/>
      <c r="B63" s="611" t="s">
        <v>135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</row>
    <row r="64" spans="1:14" ht="28.5" customHeight="1" thickBot="1">
      <c r="A64" s="608"/>
      <c r="B64" s="613" t="s">
        <v>136</v>
      </c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4"/>
    </row>
    <row r="65" spans="1:15" s="9" customFormat="1" ht="24" customHeight="1">
      <c r="A65" s="62" t="s">
        <v>125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26" right="0.18" top="0.33" bottom="0.17" header="0.28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38" sqref="A38:N64"/>
    </sheetView>
  </sheetViews>
  <sheetFormatPr defaultColWidth="9.00390625" defaultRowHeight="16.5"/>
  <cols>
    <col min="1" max="1" width="13.50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3.125" style="1" customWidth="1"/>
    <col min="14" max="14" width="9.1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140</v>
      </c>
      <c r="B2" s="3" t="s">
        <v>141</v>
      </c>
      <c r="C2" s="4">
        <f>'1三日誌'!C2</f>
        <v>110</v>
      </c>
      <c r="D2" s="5" t="s">
        <v>142</v>
      </c>
      <c r="E2" s="4">
        <f>'1三日誌'!E2</f>
        <v>2</v>
      </c>
      <c r="F2" s="5" t="s">
        <v>22</v>
      </c>
      <c r="G2" s="4">
        <f>'1三日誌'!G2+1</f>
        <v>18</v>
      </c>
      <c r="H2" s="5" t="s">
        <v>23</v>
      </c>
      <c r="I2" s="5" t="s">
        <v>24</v>
      </c>
      <c r="J2" s="5" t="s">
        <v>143</v>
      </c>
      <c r="K2" s="6" t="s">
        <v>144</v>
      </c>
      <c r="L2" s="536" t="s">
        <v>27</v>
      </c>
      <c r="M2" s="537"/>
      <c r="N2" s="538"/>
      <c r="O2" s="7"/>
      <c r="P2" s="8"/>
    </row>
    <row r="3" spans="1:15" s="9" customFormat="1" ht="24" customHeight="1" thickBot="1">
      <c r="A3" s="10" t="s">
        <v>28</v>
      </c>
      <c r="B3" s="539" t="s">
        <v>29</v>
      </c>
      <c r="C3" s="540"/>
      <c r="D3" s="540"/>
      <c r="E3" s="541">
        <f>'1三日誌'!E3:F3</f>
        <v>1450</v>
      </c>
      <c r="F3" s="541"/>
      <c r="G3" s="11" t="s">
        <v>30</v>
      </c>
      <c r="H3" s="12"/>
      <c r="I3" s="12"/>
      <c r="J3" s="12"/>
      <c r="K3" s="13"/>
      <c r="L3" s="14" t="s">
        <v>31</v>
      </c>
      <c r="M3" s="15" t="s">
        <v>32</v>
      </c>
      <c r="N3" s="16"/>
      <c r="O3" s="17"/>
    </row>
    <row r="4" spans="1:15" s="9" customFormat="1" ht="24" customHeight="1">
      <c r="A4" s="81" t="str">
        <f>'2月'!D4</f>
        <v>糙米飯</v>
      </c>
      <c r="B4" s="542" t="s">
        <v>33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34</v>
      </c>
      <c r="M4" s="15" t="s">
        <v>35</v>
      </c>
      <c r="N4" s="16"/>
      <c r="O4" s="17"/>
    </row>
    <row r="5" spans="1:15" s="9" customFormat="1" ht="24" customHeight="1">
      <c r="A5" s="82" t="str">
        <f>'2月'!D5</f>
        <v>紅糟雞</v>
      </c>
      <c r="B5" s="545" t="s">
        <v>36</v>
      </c>
      <c r="C5" s="546"/>
      <c r="D5" s="547" t="s">
        <v>37</v>
      </c>
      <c r="E5" s="548"/>
      <c r="F5" s="548"/>
      <c r="G5" s="545" t="s">
        <v>38</v>
      </c>
      <c r="H5" s="546"/>
      <c r="I5" s="546"/>
      <c r="J5" s="545" t="s">
        <v>39</v>
      </c>
      <c r="K5" s="549"/>
      <c r="L5" s="14" t="s">
        <v>40</v>
      </c>
      <c r="M5" s="15" t="s">
        <v>41</v>
      </c>
      <c r="N5" s="16"/>
      <c r="O5" s="17"/>
    </row>
    <row r="6" spans="1:15" s="9" customFormat="1" ht="24" customHeight="1">
      <c r="A6" s="82" t="str">
        <f>'2月'!D6</f>
        <v>白菜滷</v>
      </c>
      <c r="B6" s="546">
        <f>'第一周'!X30</f>
        <v>0</v>
      </c>
      <c r="C6" s="546"/>
      <c r="D6" s="546">
        <f>'第一周'!X31</f>
        <v>0</v>
      </c>
      <c r="E6" s="546"/>
      <c r="F6" s="546"/>
      <c r="G6" s="546">
        <f>'第一周'!X32</f>
        <v>0</v>
      </c>
      <c r="H6" s="546"/>
      <c r="I6" s="546"/>
      <c r="J6" s="546">
        <f>'第一周'!X33</f>
        <v>0</v>
      </c>
      <c r="K6" s="549"/>
      <c r="L6" s="14" t="s">
        <v>42</v>
      </c>
      <c r="M6" s="15" t="s">
        <v>43</v>
      </c>
      <c r="N6" s="16"/>
      <c r="O6" s="17"/>
    </row>
    <row r="7" spans="1:15" s="9" customFormat="1" ht="24" customHeight="1">
      <c r="A7" s="82" t="str">
        <f>'2月'!D7</f>
        <v>有機蔬菜</v>
      </c>
      <c r="B7" s="545" t="s">
        <v>44</v>
      </c>
      <c r="C7" s="546"/>
      <c r="D7" s="545" t="s">
        <v>45</v>
      </c>
      <c r="E7" s="546"/>
      <c r="F7" s="546"/>
      <c r="G7" s="545" t="s">
        <v>46</v>
      </c>
      <c r="H7" s="546"/>
      <c r="I7" s="546"/>
      <c r="J7" s="550" t="s">
        <v>191</v>
      </c>
      <c r="K7" s="551"/>
      <c r="L7" s="14" t="s">
        <v>48</v>
      </c>
      <c r="M7" s="20" t="s">
        <v>49</v>
      </c>
      <c r="N7" s="21"/>
      <c r="O7" s="17"/>
    </row>
    <row r="8" spans="1:15" s="9" customFormat="1" ht="24" customHeight="1">
      <c r="A8" s="82" t="str">
        <f>'2月'!D8</f>
        <v>豆薯肉絲湯</v>
      </c>
      <c r="B8" s="546"/>
      <c r="C8" s="546"/>
      <c r="D8" s="546"/>
      <c r="E8" s="546"/>
      <c r="F8" s="546"/>
      <c r="G8" s="546"/>
      <c r="H8" s="546"/>
      <c r="I8" s="546"/>
      <c r="J8" s="546">
        <f>B6*70+D6*75+G6*25+J6*45+B8*60+D8*120+G8*150</f>
        <v>0</v>
      </c>
      <c r="K8" s="549"/>
      <c r="L8" s="552"/>
      <c r="M8" s="553"/>
      <c r="N8" s="554"/>
      <c r="O8" s="17"/>
    </row>
    <row r="9" spans="1:15" s="9" customFormat="1" ht="24" customHeight="1" thickBot="1">
      <c r="A9" s="70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563" t="s">
        <v>145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  <c r="L10" s="536" t="s">
        <v>146</v>
      </c>
      <c r="M10" s="537"/>
      <c r="N10" s="538"/>
      <c r="O10" s="17"/>
    </row>
    <row r="11" spans="1:15" s="9" customFormat="1" ht="24" customHeight="1">
      <c r="A11" s="24" t="s">
        <v>147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148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149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150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151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152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153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154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155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156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157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158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160</v>
      </c>
      <c r="B38" s="3" t="s">
        <v>161</v>
      </c>
      <c r="C38" s="4">
        <f>C2</f>
        <v>110</v>
      </c>
      <c r="D38" s="5" t="s">
        <v>162</v>
      </c>
      <c r="E38" s="4">
        <f>E2</f>
        <v>2</v>
      </c>
      <c r="F38" s="5" t="s">
        <v>163</v>
      </c>
      <c r="G38" s="4">
        <f>G2</f>
        <v>18</v>
      </c>
      <c r="H38" s="5" t="s">
        <v>164</v>
      </c>
      <c r="I38" s="5" t="s">
        <v>165</v>
      </c>
      <c r="J38" s="5" t="str">
        <f>J2</f>
        <v>四</v>
      </c>
      <c r="K38" s="592" t="str">
        <f>'1三日誌'!K38:L38</f>
        <v> 廠商：至芃</v>
      </c>
      <c r="L38" s="592"/>
      <c r="M38" s="593" t="s">
        <v>166</v>
      </c>
      <c r="N38" s="594"/>
    </row>
    <row r="39" spans="1:14" s="9" customFormat="1" ht="28.5" customHeight="1">
      <c r="A39" s="595" t="s">
        <v>167</v>
      </c>
      <c r="B39" s="597" t="s">
        <v>194</v>
      </c>
      <c r="C39" s="597"/>
      <c r="D39" s="597" t="s">
        <v>168</v>
      </c>
      <c r="E39" s="597"/>
      <c r="F39" s="597"/>
      <c r="G39" s="597" t="s">
        <v>169</v>
      </c>
      <c r="H39" s="597"/>
      <c r="I39" s="597"/>
      <c r="J39" s="598" t="s">
        <v>170</v>
      </c>
      <c r="K39" s="598"/>
      <c r="L39" s="598" t="s">
        <v>171</v>
      </c>
      <c r="M39" s="601" t="s">
        <v>208</v>
      </c>
      <c r="N39" s="604" t="s">
        <v>172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173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35.25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28.5" customHeight="1">
      <c r="A43" s="117" t="s">
        <v>306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72"/>
      <c r="N43" s="66"/>
    </row>
    <row r="44" spans="1:14" s="9" customFormat="1" ht="28.5" customHeight="1">
      <c r="A44" s="117" t="s">
        <v>312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8.5" customHeight="1">
      <c r="A45" s="117" t="s">
        <v>310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8.5" customHeight="1">
      <c r="A46" s="117" t="s">
        <v>231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8.5" customHeight="1">
      <c r="A47" s="117" t="s">
        <v>300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8.5" customHeight="1">
      <c r="A48" s="117" t="s">
        <v>289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8.5" customHeight="1">
      <c r="A49" s="117" t="s">
        <v>290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8.5" customHeight="1">
      <c r="A50" s="117" t="s">
        <v>313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8.5" customHeight="1">
      <c r="A51" s="132" t="s">
        <v>252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8.5" customHeight="1">
      <c r="A52" s="132" t="s">
        <v>314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8.5" customHeight="1">
      <c r="A53" s="132" t="s">
        <v>242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8.5" customHeight="1">
      <c r="A54" s="132" t="s">
        <v>9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8.5" customHeight="1">
      <c r="A55" s="117" t="s">
        <v>232</v>
      </c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8.5" customHeight="1">
      <c r="A56" s="142" t="s">
        <v>321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8.5" customHeight="1">
      <c r="A57" s="132" t="s">
        <v>9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8.5" customHeight="1">
      <c r="A58" s="117" t="s">
        <v>320</v>
      </c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8.5" customHeight="1">
      <c r="A59" s="117" t="s">
        <v>241</v>
      </c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ht="28.5" customHeight="1">
      <c r="A60" s="131"/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ht="28.5" customHeight="1">
      <c r="A61" s="67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ht="28.5" customHeight="1">
      <c r="A62" s="595" t="s">
        <v>77</v>
      </c>
      <c r="B62" s="609" t="s">
        <v>174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10"/>
    </row>
    <row r="63" spans="1:14" ht="28.5" customHeight="1">
      <c r="A63" s="607"/>
      <c r="B63" s="611" t="s">
        <v>175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</row>
    <row r="64" spans="1:14" ht="28.5" customHeight="1" thickBot="1">
      <c r="A64" s="608"/>
      <c r="B64" s="613" t="s">
        <v>176</v>
      </c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4"/>
    </row>
    <row r="65" spans="1:15" s="9" customFormat="1" ht="24" customHeight="1">
      <c r="A65" s="62" t="s">
        <v>159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17" right="0.16" top="0.26" bottom="0.24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55">
      <selection activeCell="A38" sqref="A38:N65"/>
    </sheetView>
  </sheetViews>
  <sheetFormatPr defaultColWidth="9.00390625" defaultRowHeight="16.5"/>
  <cols>
    <col min="1" max="1" width="14.75390625" style="1" customWidth="1"/>
    <col min="2" max="2" width="5.875" style="1" customWidth="1"/>
    <col min="3" max="3" width="6.00390625" style="1" customWidth="1"/>
    <col min="4" max="4" width="4.00390625" style="1" customWidth="1"/>
    <col min="5" max="5" width="4.25390625" style="1" customWidth="1"/>
    <col min="6" max="6" width="3.375" style="1" customWidth="1"/>
    <col min="7" max="8" width="4.00390625" style="1" customWidth="1"/>
    <col min="9" max="9" width="5.375" style="1" customWidth="1"/>
    <col min="10" max="10" width="3.125" style="1" customWidth="1"/>
    <col min="11" max="11" width="9.875" style="1" customWidth="1"/>
    <col min="12" max="12" width="11.875" style="1" customWidth="1"/>
    <col min="13" max="13" width="12.125" style="1" customWidth="1"/>
    <col min="14" max="14" width="10.62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140</v>
      </c>
      <c r="B2" s="3" t="s">
        <v>141</v>
      </c>
      <c r="C2" s="4">
        <f>'1四日誌'!C2</f>
        <v>110</v>
      </c>
      <c r="D2" s="5" t="s">
        <v>142</v>
      </c>
      <c r="E2" s="4">
        <f>'1四日誌'!E2</f>
        <v>2</v>
      </c>
      <c r="F2" s="5" t="s">
        <v>177</v>
      </c>
      <c r="G2" s="4">
        <f>'1四日誌'!G2+1</f>
        <v>19</v>
      </c>
      <c r="H2" s="5" t="s">
        <v>178</v>
      </c>
      <c r="I2" s="5" t="s">
        <v>179</v>
      </c>
      <c r="J2" s="5" t="s">
        <v>180</v>
      </c>
      <c r="K2" s="6" t="s">
        <v>181</v>
      </c>
      <c r="L2" s="536" t="s">
        <v>182</v>
      </c>
      <c r="M2" s="537"/>
      <c r="N2" s="538"/>
      <c r="O2" s="7"/>
      <c r="P2" s="8"/>
    </row>
    <row r="3" spans="1:15" s="9" customFormat="1" ht="24" customHeight="1" thickBot="1">
      <c r="A3" s="10" t="s">
        <v>183</v>
      </c>
      <c r="B3" s="539" t="s">
        <v>184</v>
      </c>
      <c r="C3" s="540"/>
      <c r="D3" s="540"/>
      <c r="E3" s="541">
        <f>'1四日誌'!E3:F3</f>
        <v>1450</v>
      </c>
      <c r="F3" s="541"/>
      <c r="G3" s="11" t="s">
        <v>185</v>
      </c>
      <c r="H3" s="12"/>
      <c r="I3" s="12"/>
      <c r="J3" s="12"/>
      <c r="K3" s="13"/>
      <c r="L3" s="14" t="s">
        <v>186</v>
      </c>
      <c r="M3" s="15" t="s">
        <v>187</v>
      </c>
      <c r="N3" s="16"/>
      <c r="O3" s="17"/>
    </row>
    <row r="4" spans="1:15" s="9" customFormat="1" ht="24" customHeight="1">
      <c r="A4" s="79" t="str">
        <f>'2月'!E4</f>
        <v>小米飯</v>
      </c>
      <c r="B4" s="542" t="s">
        <v>188</v>
      </c>
      <c r="C4" s="543"/>
      <c r="D4" s="543"/>
      <c r="E4" s="543"/>
      <c r="F4" s="543"/>
      <c r="G4" s="543"/>
      <c r="H4" s="543"/>
      <c r="I4" s="543"/>
      <c r="J4" s="543"/>
      <c r="K4" s="544"/>
      <c r="L4" s="14" t="s">
        <v>189</v>
      </c>
      <c r="M4" s="15" t="s">
        <v>190</v>
      </c>
      <c r="N4" s="16"/>
      <c r="O4" s="17"/>
    </row>
    <row r="5" spans="1:15" s="9" customFormat="1" ht="24" customHeight="1">
      <c r="A5" s="80" t="str">
        <f>'2月'!E5</f>
        <v>筍乾燒肉</v>
      </c>
      <c r="B5" s="545" t="s">
        <v>36</v>
      </c>
      <c r="C5" s="546"/>
      <c r="D5" s="547" t="s">
        <v>37</v>
      </c>
      <c r="E5" s="548"/>
      <c r="F5" s="548"/>
      <c r="G5" s="545" t="s">
        <v>38</v>
      </c>
      <c r="H5" s="546"/>
      <c r="I5" s="546"/>
      <c r="J5" s="545" t="s">
        <v>39</v>
      </c>
      <c r="K5" s="549"/>
      <c r="L5" s="14" t="s">
        <v>40</v>
      </c>
      <c r="M5" s="15" t="s">
        <v>41</v>
      </c>
      <c r="N5" s="16"/>
      <c r="O5" s="17"/>
    </row>
    <row r="6" spans="1:15" s="9" customFormat="1" ht="24" customHeight="1">
      <c r="A6" s="80" t="str">
        <f>'2月'!E6</f>
        <v>番茄炒蛋</v>
      </c>
      <c r="B6" s="546">
        <f>'第一周'!AL30</f>
        <v>4.2</v>
      </c>
      <c r="C6" s="546"/>
      <c r="D6" s="546">
        <f>'第一周'!AL31</f>
        <v>2.5</v>
      </c>
      <c r="E6" s="546"/>
      <c r="F6" s="546"/>
      <c r="G6" s="546">
        <f>'第一周'!AL32</f>
        <v>1.5</v>
      </c>
      <c r="H6" s="546"/>
      <c r="I6" s="546"/>
      <c r="J6" s="546">
        <f>'第一周'!AL33</f>
        <v>2.5</v>
      </c>
      <c r="K6" s="549"/>
      <c r="L6" s="14" t="s">
        <v>42</v>
      </c>
      <c r="M6" s="15" t="s">
        <v>43</v>
      </c>
      <c r="N6" s="16"/>
      <c r="O6" s="17"/>
    </row>
    <row r="7" spans="1:15" s="9" customFormat="1" ht="24" customHeight="1">
      <c r="A7" s="80" t="str">
        <f>'2月'!E7</f>
        <v>有機蔬菜</v>
      </c>
      <c r="B7" s="545" t="s">
        <v>44</v>
      </c>
      <c r="C7" s="546"/>
      <c r="D7" s="545" t="s">
        <v>45</v>
      </c>
      <c r="E7" s="546"/>
      <c r="F7" s="546"/>
      <c r="G7" s="545" t="s">
        <v>46</v>
      </c>
      <c r="H7" s="546"/>
      <c r="I7" s="546"/>
      <c r="J7" s="550" t="s">
        <v>47</v>
      </c>
      <c r="K7" s="551"/>
      <c r="L7" s="14" t="s">
        <v>48</v>
      </c>
      <c r="M7" s="20" t="s">
        <v>49</v>
      </c>
      <c r="N7" s="21"/>
      <c r="O7" s="17"/>
    </row>
    <row r="8" spans="1:15" s="9" customFormat="1" ht="24" customHeight="1">
      <c r="A8" s="80" t="str">
        <f>'2月'!E8</f>
        <v>酸辣湯</v>
      </c>
      <c r="B8" s="546">
        <f>'第一周'!AL34</f>
        <v>0</v>
      </c>
      <c r="C8" s="546"/>
      <c r="D8" s="546"/>
      <c r="E8" s="546"/>
      <c r="F8" s="546"/>
      <c r="G8" s="546"/>
      <c r="H8" s="546"/>
      <c r="I8" s="546"/>
      <c r="J8" s="546">
        <f>B6*70+D6*75+G6*25+J6*45+B8*60+D8*120+G8*150</f>
        <v>631.5</v>
      </c>
      <c r="K8" s="549"/>
      <c r="L8" s="552"/>
      <c r="M8" s="553"/>
      <c r="N8" s="554"/>
      <c r="O8" s="17"/>
    </row>
    <row r="9" spans="1:15" s="9" customFormat="1" ht="24" customHeight="1" thickBot="1">
      <c r="A9" s="70"/>
      <c r="B9" s="555"/>
      <c r="C9" s="555"/>
      <c r="D9" s="555"/>
      <c r="E9" s="555"/>
      <c r="F9" s="555"/>
      <c r="G9" s="556"/>
      <c r="H9" s="557"/>
      <c r="I9" s="558"/>
      <c r="J9" s="556"/>
      <c r="K9" s="559"/>
      <c r="L9" s="560"/>
      <c r="M9" s="561"/>
      <c r="N9" s="562"/>
      <c r="O9" s="23"/>
    </row>
    <row r="10" spans="1:15" s="9" customFormat="1" ht="24" customHeight="1">
      <c r="A10" s="563" t="s">
        <v>145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  <c r="L10" s="536" t="s">
        <v>146</v>
      </c>
      <c r="M10" s="537"/>
      <c r="N10" s="538"/>
      <c r="O10" s="17"/>
    </row>
    <row r="11" spans="1:15" s="9" customFormat="1" ht="24" customHeight="1">
      <c r="A11" s="24" t="s">
        <v>147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148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149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150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151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152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153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154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155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156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157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158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159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160</v>
      </c>
      <c r="B38" s="3" t="s">
        <v>161</v>
      </c>
      <c r="C38" s="4">
        <f>C2</f>
        <v>110</v>
      </c>
      <c r="D38" s="5" t="s">
        <v>162</v>
      </c>
      <c r="E38" s="4">
        <f>E2</f>
        <v>2</v>
      </c>
      <c r="F38" s="5" t="s">
        <v>163</v>
      </c>
      <c r="G38" s="4">
        <f>G2</f>
        <v>19</v>
      </c>
      <c r="H38" s="5" t="s">
        <v>164</v>
      </c>
      <c r="I38" s="5" t="s">
        <v>165</v>
      </c>
      <c r="J38" s="5" t="str">
        <f>J2</f>
        <v>五</v>
      </c>
      <c r="K38" s="592" t="str">
        <f>'1四日誌'!K38:L38</f>
        <v> 廠商：至芃</v>
      </c>
      <c r="L38" s="592"/>
      <c r="M38" s="593" t="s">
        <v>166</v>
      </c>
      <c r="N38" s="594"/>
    </row>
    <row r="39" spans="1:14" s="9" customFormat="1" ht="28.5" customHeight="1">
      <c r="A39" s="595" t="s">
        <v>167</v>
      </c>
      <c r="B39" s="597" t="s">
        <v>194</v>
      </c>
      <c r="C39" s="597"/>
      <c r="D39" s="597" t="s">
        <v>168</v>
      </c>
      <c r="E39" s="597"/>
      <c r="F39" s="597"/>
      <c r="G39" s="597" t="s">
        <v>169</v>
      </c>
      <c r="H39" s="597"/>
      <c r="I39" s="597"/>
      <c r="J39" s="598" t="s">
        <v>170</v>
      </c>
      <c r="K39" s="598"/>
      <c r="L39" s="598" t="s">
        <v>171</v>
      </c>
      <c r="M39" s="601" t="s">
        <v>208</v>
      </c>
      <c r="N39" s="604" t="s">
        <v>172</v>
      </c>
    </row>
    <row r="40" spans="1:14" s="9" customFormat="1" ht="28.5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602"/>
      <c r="N40" s="605"/>
    </row>
    <row r="41" spans="1:14" s="9" customFormat="1" ht="28.5" customHeight="1">
      <c r="A41" s="595" t="s">
        <v>173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602"/>
      <c r="N41" s="605"/>
    </row>
    <row r="42" spans="1:14" s="9" customFormat="1" ht="36" customHeight="1">
      <c r="A42" s="596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603"/>
      <c r="N42" s="605"/>
    </row>
    <row r="43" spans="1:14" s="9" customFormat="1" ht="28.5" customHeight="1">
      <c r="A43" s="117" t="s">
        <v>298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5"/>
      <c r="M43" s="65"/>
      <c r="N43" s="66"/>
    </row>
    <row r="44" spans="1:14" s="9" customFormat="1" ht="28.5" customHeight="1">
      <c r="A44" s="117" t="s">
        <v>292</v>
      </c>
      <c r="B44" s="606"/>
      <c r="C44" s="606"/>
      <c r="D44" s="606"/>
      <c r="E44" s="606"/>
      <c r="F44" s="606"/>
      <c r="G44" s="606"/>
      <c r="H44" s="606"/>
      <c r="I44" s="606"/>
      <c r="J44" s="606"/>
      <c r="K44" s="606"/>
      <c r="L44" s="65"/>
      <c r="M44" s="65"/>
      <c r="N44" s="66"/>
    </row>
    <row r="45" spans="1:14" s="9" customFormat="1" ht="28.5" customHeight="1">
      <c r="A45" s="117" t="s">
        <v>310</v>
      </c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5"/>
      <c r="M45" s="65"/>
      <c r="N45" s="66"/>
    </row>
    <row r="46" spans="1:14" s="9" customFormat="1" ht="28.5" customHeight="1">
      <c r="A46" s="117" t="s">
        <v>311</v>
      </c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5"/>
      <c r="M46" s="65"/>
      <c r="N46" s="66"/>
    </row>
    <row r="47" spans="1:14" s="9" customFormat="1" ht="28.5" customHeight="1">
      <c r="A47" s="117" t="s">
        <v>293</v>
      </c>
      <c r="B47" s="606"/>
      <c r="C47" s="606"/>
      <c r="D47" s="606"/>
      <c r="E47" s="606"/>
      <c r="F47" s="606"/>
      <c r="G47" s="606"/>
      <c r="H47" s="606"/>
      <c r="I47" s="606"/>
      <c r="J47" s="606"/>
      <c r="K47" s="606"/>
      <c r="L47" s="65"/>
      <c r="M47" s="65"/>
      <c r="N47" s="66"/>
    </row>
    <row r="48" spans="1:14" s="9" customFormat="1" ht="28.5" customHeight="1">
      <c r="A48" s="117" t="s">
        <v>231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5"/>
      <c r="M48" s="65"/>
      <c r="N48" s="66"/>
    </row>
    <row r="49" spans="1:14" ht="28.5" customHeight="1">
      <c r="A49" s="117" t="s">
        <v>294</v>
      </c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5"/>
      <c r="M49" s="65"/>
      <c r="N49" s="66"/>
    </row>
    <row r="50" spans="1:14" s="9" customFormat="1" ht="28.5" customHeight="1">
      <c r="A50" s="117" t="s">
        <v>309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5"/>
      <c r="M50" s="65"/>
      <c r="N50" s="66"/>
    </row>
    <row r="51" spans="1:14" s="9" customFormat="1" ht="28.5" customHeight="1">
      <c r="A51" s="117" t="s">
        <v>242</v>
      </c>
      <c r="B51" s="606"/>
      <c r="C51" s="606"/>
      <c r="D51" s="606"/>
      <c r="E51" s="606"/>
      <c r="F51" s="606"/>
      <c r="G51" s="606"/>
      <c r="H51" s="606"/>
      <c r="I51" s="606"/>
      <c r="J51" s="606"/>
      <c r="K51" s="606"/>
      <c r="L51" s="65"/>
      <c r="M51" s="65"/>
      <c r="N51" s="66"/>
    </row>
    <row r="52" spans="1:14" s="9" customFormat="1" ht="28.5" customHeight="1">
      <c r="A52" s="117" t="s">
        <v>231</v>
      </c>
      <c r="B52" s="606"/>
      <c r="C52" s="606"/>
      <c r="D52" s="606"/>
      <c r="E52" s="606"/>
      <c r="F52" s="606"/>
      <c r="G52" s="606"/>
      <c r="H52" s="606"/>
      <c r="I52" s="606"/>
      <c r="J52" s="606"/>
      <c r="K52" s="606"/>
      <c r="L52" s="65"/>
      <c r="M52" s="65"/>
      <c r="N52" s="66"/>
    </row>
    <row r="53" spans="1:14" ht="28.5" customHeight="1">
      <c r="A53" s="142" t="s">
        <v>322</v>
      </c>
      <c r="B53" s="606"/>
      <c r="C53" s="606"/>
      <c r="D53" s="606"/>
      <c r="E53" s="606"/>
      <c r="F53" s="606"/>
      <c r="G53" s="606"/>
      <c r="H53" s="606"/>
      <c r="I53" s="606"/>
      <c r="J53" s="606"/>
      <c r="K53" s="606"/>
      <c r="L53" s="65"/>
      <c r="M53" s="65"/>
      <c r="N53" s="66"/>
    </row>
    <row r="54" spans="1:14" s="9" customFormat="1" ht="28.5" customHeight="1">
      <c r="A54" s="132" t="s">
        <v>231</v>
      </c>
      <c r="B54" s="606"/>
      <c r="C54" s="606"/>
      <c r="D54" s="606"/>
      <c r="E54" s="606"/>
      <c r="F54" s="606"/>
      <c r="G54" s="606"/>
      <c r="H54" s="606"/>
      <c r="I54" s="606"/>
      <c r="J54" s="606"/>
      <c r="K54" s="606"/>
      <c r="L54" s="65"/>
      <c r="M54" s="65"/>
      <c r="N54" s="66"/>
    </row>
    <row r="55" spans="1:14" s="9" customFormat="1" ht="28.5" customHeight="1">
      <c r="A55" s="117" t="s">
        <v>296</v>
      </c>
      <c r="B55" s="606"/>
      <c r="C55" s="606"/>
      <c r="D55" s="606"/>
      <c r="E55" s="606"/>
      <c r="F55" s="606"/>
      <c r="G55" s="606"/>
      <c r="H55" s="606"/>
      <c r="I55" s="606"/>
      <c r="J55" s="606"/>
      <c r="K55" s="606"/>
      <c r="L55" s="65"/>
      <c r="M55" s="65"/>
      <c r="N55" s="66"/>
    </row>
    <row r="56" spans="1:14" s="9" customFormat="1" ht="28.5" customHeight="1">
      <c r="A56" s="117" t="s">
        <v>299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5"/>
      <c r="M56" s="65"/>
      <c r="N56" s="66"/>
    </row>
    <row r="57" spans="1:14" s="9" customFormat="1" ht="28.5" customHeight="1">
      <c r="A57" s="117" t="s">
        <v>301</v>
      </c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5"/>
      <c r="M57" s="65"/>
      <c r="N57" s="66"/>
    </row>
    <row r="58" spans="1:14" s="9" customFormat="1" ht="28.5" customHeight="1">
      <c r="A58" s="117" t="s">
        <v>297</v>
      </c>
      <c r="B58" s="606"/>
      <c r="C58" s="606"/>
      <c r="D58" s="606"/>
      <c r="E58" s="606"/>
      <c r="F58" s="606"/>
      <c r="G58" s="606"/>
      <c r="H58" s="606"/>
      <c r="I58" s="606"/>
      <c r="J58" s="606"/>
      <c r="K58" s="606"/>
      <c r="L58" s="65"/>
      <c r="M58" s="65"/>
      <c r="N58" s="66"/>
    </row>
    <row r="59" spans="1:14" s="9" customFormat="1" ht="28.5" customHeight="1">
      <c r="A59" s="117" t="s">
        <v>244</v>
      </c>
      <c r="B59" s="606"/>
      <c r="C59" s="606"/>
      <c r="D59" s="606"/>
      <c r="E59" s="606"/>
      <c r="F59" s="606"/>
      <c r="G59" s="606"/>
      <c r="H59" s="606"/>
      <c r="I59" s="606"/>
      <c r="J59" s="606"/>
      <c r="K59" s="606"/>
      <c r="L59" s="65"/>
      <c r="M59" s="65"/>
      <c r="N59" s="66"/>
    </row>
    <row r="60" spans="1:14" ht="28.5" customHeight="1">
      <c r="A60" s="117" t="s">
        <v>291</v>
      </c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5"/>
      <c r="M60" s="65"/>
      <c r="N60" s="66"/>
    </row>
    <row r="61" spans="1:14" ht="28.5" customHeight="1">
      <c r="A61" s="74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5"/>
      <c r="M61" s="65"/>
      <c r="N61" s="66"/>
    </row>
    <row r="62" spans="1:14" ht="28.5" customHeight="1" thickBot="1">
      <c r="A62" s="75"/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76"/>
      <c r="M62" s="76"/>
      <c r="N62" s="77"/>
    </row>
    <row r="63" spans="1:14" ht="15.75" customHeight="1">
      <c r="A63" s="620" t="s">
        <v>77</v>
      </c>
      <c r="B63" s="611" t="s">
        <v>174</v>
      </c>
      <c r="C63" s="611"/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N63" s="612"/>
    </row>
    <row r="64" spans="1:14" ht="21" customHeight="1">
      <c r="A64" s="607"/>
      <c r="B64" s="611" t="s">
        <v>175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2"/>
    </row>
    <row r="65" spans="1:14" ht="21" customHeight="1" thickBot="1">
      <c r="A65" s="608"/>
      <c r="B65" s="613" t="s">
        <v>176</v>
      </c>
      <c r="C65" s="613"/>
      <c r="D65" s="613"/>
      <c r="E65" s="613"/>
      <c r="F65" s="613"/>
      <c r="G65" s="613"/>
      <c r="H65" s="613"/>
      <c r="I65" s="613"/>
      <c r="J65" s="613"/>
      <c r="K65" s="613"/>
      <c r="L65" s="613"/>
      <c r="M65" s="613"/>
      <c r="N65" s="614"/>
    </row>
    <row r="66" spans="1:15" s="9" customFormat="1" ht="24" customHeight="1">
      <c r="A66" s="62" t="s">
        <v>159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</sheetData>
  <sheetProtection/>
  <mergeCells count="145">
    <mergeCell ref="B62:C62"/>
    <mergeCell ref="D62:F62"/>
    <mergeCell ref="G62:I62"/>
    <mergeCell ref="J62:K62"/>
    <mergeCell ref="A63:A65"/>
    <mergeCell ref="B63:N63"/>
    <mergeCell ref="B64:N64"/>
    <mergeCell ref="B65:N65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17" right="0.16" top="0.31" bottom="0.17" header="0.31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PageLayoutView="0" workbookViewId="0" topLeftCell="A1">
      <selection activeCell="A38" sqref="A38:N64"/>
    </sheetView>
  </sheetViews>
  <sheetFormatPr defaultColWidth="9.00390625" defaultRowHeight="16.5"/>
  <cols>
    <col min="1" max="1" width="14.25390625" style="1" customWidth="1"/>
    <col min="2" max="2" width="5.875" style="1" customWidth="1"/>
    <col min="3" max="3" width="6.25390625" style="1" customWidth="1"/>
    <col min="4" max="4" width="4.00390625" style="1" customWidth="1"/>
    <col min="5" max="5" width="4.25390625" style="1" customWidth="1"/>
    <col min="6" max="6" width="4.375" style="1" customWidth="1"/>
    <col min="7" max="8" width="4.00390625" style="1" customWidth="1"/>
    <col min="9" max="9" width="5.375" style="1" customWidth="1"/>
    <col min="10" max="10" width="3.125" style="1" customWidth="1"/>
    <col min="11" max="11" width="10.50390625" style="1" customWidth="1"/>
    <col min="12" max="12" width="11.375" style="1" customWidth="1"/>
    <col min="13" max="13" width="12.75390625" style="1" customWidth="1"/>
    <col min="14" max="14" width="9.875" style="1" customWidth="1"/>
    <col min="15" max="15" width="0.12890625" style="1" hidden="1" customWidth="1"/>
    <col min="16" max="16384" width="9.00390625" style="1" customWidth="1"/>
  </cols>
  <sheetData>
    <row r="1" spans="1:15" ht="33.75" customHeight="1" thickBot="1">
      <c r="A1" s="534" t="s">
        <v>198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</row>
    <row r="2" spans="1:16" s="9" customFormat="1" ht="24" customHeight="1">
      <c r="A2" s="2" t="s">
        <v>19</v>
      </c>
      <c r="B2" s="3" t="s">
        <v>20</v>
      </c>
      <c r="C2" s="4">
        <v>112</v>
      </c>
      <c r="D2" s="5" t="s">
        <v>21</v>
      </c>
      <c r="E2" s="4">
        <f>'1五日誌'!E2</f>
        <v>2</v>
      </c>
      <c r="F2" s="5" t="s">
        <v>22</v>
      </c>
      <c r="G2" s="4">
        <v>13</v>
      </c>
      <c r="H2" s="5" t="s">
        <v>23</v>
      </c>
      <c r="I2" s="5" t="s">
        <v>24</v>
      </c>
      <c r="J2" s="5" t="s">
        <v>25</v>
      </c>
      <c r="K2" s="6" t="s">
        <v>26</v>
      </c>
      <c r="L2" s="536" t="s">
        <v>27</v>
      </c>
      <c r="M2" s="537"/>
      <c r="N2" s="538"/>
      <c r="O2" s="7"/>
      <c r="P2" s="8"/>
    </row>
    <row r="3" spans="1:15" s="9" customFormat="1" ht="24" customHeight="1" thickBot="1">
      <c r="A3" s="10" t="s">
        <v>28</v>
      </c>
      <c r="B3" s="539" t="s">
        <v>29</v>
      </c>
      <c r="C3" s="540"/>
      <c r="D3" s="540"/>
      <c r="E3" s="541">
        <v>1422</v>
      </c>
      <c r="F3" s="541"/>
      <c r="G3" s="11" t="s">
        <v>30</v>
      </c>
      <c r="H3" s="12"/>
      <c r="I3" s="12"/>
      <c r="J3" s="12"/>
      <c r="K3" s="13"/>
      <c r="L3" s="14" t="s">
        <v>31</v>
      </c>
      <c r="M3" s="15" t="s">
        <v>32</v>
      </c>
      <c r="N3" s="16"/>
      <c r="O3" s="17"/>
    </row>
    <row r="4" spans="1:15" s="9" customFormat="1" ht="24" customHeight="1">
      <c r="A4" s="18" t="str">
        <f>'2月'!$A$10</f>
        <v>小米飯</v>
      </c>
      <c r="B4" s="542" t="s">
        <v>33</v>
      </c>
      <c r="C4" s="543"/>
      <c r="D4" s="543"/>
      <c r="E4" s="543"/>
      <c r="F4" s="543"/>
      <c r="G4" s="543"/>
      <c r="H4" s="543"/>
      <c r="I4" s="543"/>
      <c r="J4" s="543"/>
      <c r="K4" s="544"/>
      <c r="L4" s="68" t="s">
        <v>34</v>
      </c>
      <c r="M4" s="15" t="s">
        <v>35</v>
      </c>
      <c r="N4" s="16"/>
      <c r="O4" s="17"/>
    </row>
    <row r="5" spans="1:15" s="9" customFormat="1" ht="24" customHeight="1">
      <c r="A5" s="78" t="str">
        <f>'2月'!$A$11</f>
        <v>打拋豬肉</v>
      </c>
      <c r="B5" s="545" t="s">
        <v>36</v>
      </c>
      <c r="C5" s="546"/>
      <c r="D5" s="547" t="s">
        <v>37</v>
      </c>
      <c r="E5" s="548"/>
      <c r="F5" s="548"/>
      <c r="G5" s="545" t="s">
        <v>38</v>
      </c>
      <c r="H5" s="546"/>
      <c r="I5" s="546"/>
      <c r="J5" s="545" t="s">
        <v>39</v>
      </c>
      <c r="K5" s="549"/>
      <c r="L5" s="68" t="s">
        <v>40</v>
      </c>
      <c r="M5" s="15" t="s">
        <v>41</v>
      </c>
      <c r="N5" s="16"/>
      <c r="O5" s="17"/>
    </row>
    <row r="6" spans="1:15" s="9" customFormat="1" ht="24" customHeight="1">
      <c r="A6" s="78" t="str">
        <f>'2月'!$A$12</f>
        <v>◎百花豆腐</v>
      </c>
      <c r="B6" s="546">
        <f>'第二周'!C30</f>
        <v>4.1</v>
      </c>
      <c r="C6" s="546"/>
      <c r="D6" s="546">
        <f>'第二周'!C31</f>
        <v>2.8</v>
      </c>
      <c r="E6" s="546"/>
      <c r="F6" s="546"/>
      <c r="G6" s="546">
        <f>'第二周'!C32</f>
        <v>1.3</v>
      </c>
      <c r="H6" s="546"/>
      <c r="I6" s="546"/>
      <c r="J6" s="546">
        <f>'第二周'!C33</f>
        <v>2.5</v>
      </c>
      <c r="K6" s="549"/>
      <c r="L6" s="68" t="s">
        <v>42</v>
      </c>
      <c r="M6" s="15" t="s">
        <v>43</v>
      </c>
      <c r="N6" s="16"/>
      <c r="O6" s="17"/>
    </row>
    <row r="7" spans="1:15" s="9" customFormat="1" ht="24" customHeight="1">
      <c r="A7" s="78" t="str">
        <f>'2月'!A13</f>
        <v>有機蔬菜</v>
      </c>
      <c r="B7" s="545" t="s">
        <v>44</v>
      </c>
      <c r="C7" s="546"/>
      <c r="D7" s="545" t="s">
        <v>45</v>
      </c>
      <c r="E7" s="546"/>
      <c r="F7" s="546"/>
      <c r="G7" s="545" t="s">
        <v>46</v>
      </c>
      <c r="H7" s="546"/>
      <c r="I7" s="546"/>
      <c r="J7" s="550" t="s">
        <v>47</v>
      </c>
      <c r="K7" s="551"/>
      <c r="L7" s="68" t="s">
        <v>48</v>
      </c>
      <c r="M7" s="20" t="s">
        <v>49</v>
      </c>
      <c r="N7" s="21"/>
      <c r="O7" s="17"/>
    </row>
    <row r="8" spans="1:15" s="9" customFormat="1" ht="24" customHeight="1">
      <c r="A8" s="78" t="str">
        <f>'2月'!A14</f>
        <v>玉米段湯</v>
      </c>
      <c r="B8" s="546">
        <f>'第二周'!C34</f>
        <v>0</v>
      </c>
      <c r="C8" s="546"/>
      <c r="D8" s="546"/>
      <c r="E8" s="546"/>
      <c r="F8" s="546"/>
      <c r="G8" s="546"/>
      <c r="H8" s="546"/>
      <c r="I8" s="546"/>
      <c r="J8" s="546">
        <f>B6*70+D6*75+G6*25+J6*45+B8*60+D8*120+G8*150</f>
        <v>642</v>
      </c>
      <c r="K8" s="549"/>
      <c r="L8" s="553"/>
      <c r="M8" s="553"/>
      <c r="N8" s="554"/>
      <c r="O8" s="17"/>
    </row>
    <row r="9" spans="1:15" s="9" customFormat="1" ht="24" customHeight="1" thickBot="1">
      <c r="A9" s="22"/>
      <c r="B9" s="555"/>
      <c r="C9" s="555"/>
      <c r="D9" s="555"/>
      <c r="E9" s="555"/>
      <c r="F9" s="555"/>
      <c r="G9" s="555"/>
      <c r="H9" s="555"/>
      <c r="I9" s="555"/>
      <c r="J9" s="555"/>
      <c r="K9" s="621"/>
      <c r="L9" s="561"/>
      <c r="M9" s="561"/>
      <c r="N9" s="562"/>
      <c r="O9" s="23"/>
    </row>
    <row r="10" spans="1:15" s="9" customFormat="1" ht="24" customHeight="1">
      <c r="A10" s="616" t="s">
        <v>50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8"/>
      <c r="L10" s="536" t="s">
        <v>51</v>
      </c>
      <c r="M10" s="537"/>
      <c r="N10" s="538"/>
      <c r="O10" s="17"/>
    </row>
    <row r="11" spans="1:15" s="9" customFormat="1" ht="24" customHeight="1">
      <c r="A11" s="24" t="s">
        <v>52</v>
      </c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566"/>
      <c r="M11" s="567"/>
      <c r="N11" s="568"/>
      <c r="O11" s="17"/>
    </row>
    <row r="12" spans="1:15" s="9" customFormat="1" ht="24" customHeight="1">
      <c r="A12" s="27" t="s">
        <v>53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569"/>
      <c r="M12" s="570"/>
      <c r="N12" s="571"/>
      <c r="O12" s="17"/>
    </row>
    <row r="13" spans="1:15" s="9" customFormat="1" ht="24" customHeight="1">
      <c r="A13" s="27" t="s">
        <v>54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569"/>
      <c r="M13" s="570"/>
      <c r="N13" s="571"/>
      <c r="O13" s="17"/>
    </row>
    <row r="14" spans="1:15" s="9" customFormat="1" ht="24" customHeight="1">
      <c r="A14" s="572" t="s">
        <v>55</v>
      </c>
      <c r="B14" s="573"/>
      <c r="C14" s="573"/>
      <c r="D14" s="574"/>
      <c r="E14" s="575" t="s">
        <v>56</v>
      </c>
      <c r="F14" s="573"/>
      <c r="G14" s="573"/>
      <c r="H14" s="573"/>
      <c r="I14" s="573"/>
      <c r="J14" s="573"/>
      <c r="K14" s="576"/>
      <c r="L14" s="569"/>
      <c r="M14" s="570"/>
      <c r="N14" s="571"/>
      <c r="O14" s="30"/>
    </row>
    <row r="15" spans="1:15" s="9" customFormat="1" ht="24" customHeight="1">
      <c r="A15" s="577"/>
      <c r="B15" s="573"/>
      <c r="C15" s="573"/>
      <c r="D15" s="574"/>
      <c r="E15" s="578"/>
      <c r="F15" s="573"/>
      <c r="G15" s="573"/>
      <c r="H15" s="573"/>
      <c r="I15" s="573"/>
      <c r="J15" s="573"/>
      <c r="K15" s="576"/>
      <c r="L15" s="569"/>
      <c r="M15" s="570"/>
      <c r="N15" s="571"/>
      <c r="O15" s="31"/>
    </row>
    <row r="16" spans="1:15" s="9" customFormat="1" ht="24" customHeight="1">
      <c r="A16" s="27" t="s">
        <v>57</v>
      </c>
      <c r="B16" s="32"/>
      <c r="C16" s="32"/>
      <c r="D16" s="32"/>
      <c r="E16" s="32"/>
      <c r="F16" s="33"/>
      <c r="G16" s="34" t="s">
        <v>58</v>
      </c>
      <c r="H16" s="33"/>
      <c r="I16" s="33"/>
      <c r="J16" s="35"/>
      <c r="K16" s="36"/>
      <c r="L16" s="579"/>
      <c r="M16" s="580"/>
      <c r="N16" s="581"/>
      <c r="O16" s="37"/>
    </row>
    <row r="17" spans="1:15" s="9" customFormat="1" ht="24" customHeight="1">
      <c r="A17" s="27" t="s">
        <v>59</v>
      </c>
      <c r="B17" s="32"/>
      <c r="C17" s="32"/>
      <c r="D17" s="32"/>
      <c r="E17" s="32"/>
      <c r="F17" s="33"/>
      <c r="G17" s="33"/>
      <c r="H17" s="33"/>
      <c r="I17" s="33"/>
      <c r="J17" s="35"/>
      <c r="K17" s="36"/>
      <c r="L17" s="38"/>
      <c r="M17" s="39"/>
      <c r="N17" s="17"/>
      <c r="O17" s="37"/>
    </row>
    <row r="18" spans="1:15" s="9" customFormat="1" ht="24" customHeight="1">
      <c r="A18" s="40"/>
      <c r="B18" s="41"/>
      <c r="C18" s="41"/>
      <c r="D18" s="41"/>
      <c r="E18" s="41"/>
      <c r="F18" s="42"/>
      <c r="G18" s="43"/>
      <c r="H18" s="43"/>
      <c r="I18" s="43"/>
      <c r="J18" s="44"/>
      <c r="K18" s="45"/>
      <c r="L18" s="38"/>
      <c r="M18" s="39"/>
      <c r="N18" s="17"/>
      <c r="O18" s="37"/>
    </row>
    <row r="19" spans="1:15" s="9" customFormat="1" ht="24" customHeight="1">
      <c r="A19" s="40"/>
      <c r="B19" s="46"/>
      <c r="C19" s="46"/>
      <c r="D19" s="46"/>
      <c r="E19" s="46"/>
      <c r="F19" s="43"/>
      <c r="G19" s="43"/>
      <c r="H19" s="43"/>
      <c r="I19" s="43"/>
      <c r="J19" s="44"/>
      <c r="K19" s="45"/>
      <c r="L19" s="38"/>
      <c r="M19" s="39"/>
      <c r="N19" s="17"/>
      <c r="O19" s="37"/>
    </row>
    <row r="20" spans="1:15" s="9" customFormat="1" ht="24" customHeight="1">
      <c r="A20" s="40"/>
      <c r="B20" s="46"/>
      <c r="C20" s="46"/>
      <c r="D20" s="46"/>
      <c r="E20" s="46"/>
      <c r="F20" s="43"/>
      <c r="G20" s="43"/>
      <c r="H20" s="43"/>
      <c r="I20" s="43"/>
      <c r="J20" s="44"/>
      <c r="K20" s="45"/>
      <c r="L20" s="38"/>
      <c r="M20" s="39"/>
      <c r="N20" s="17"/>
      <c r="O20" s="37"/>
    </row>
    <row r="21" spans="1:15" s="9" customFormat="1" ht="24" customHeight="1">
      <c r="A21" s="47"/>
      <c r="B21" s="41"/>
      <c r="C21" s="41"/>
      <c r="D21" s="41"/>
      <c r="E21" s="41"/>
      <c r="F21" s="43"/>
      <c r="G21" s="43"/>
      <c r="H21" s="43"/>
      <c r="I21" s="43"/>
      <c r="J21" s="44"/>
      <c r="K21" s="45"/>
      <c r="L21" s="38"/>
      <c r="M21" s="39"/>
      <c r="N21" s="17"/>
      <c r="O21" s="37"/>
    </row>
    <row r="22" spans="1:15" s="9" customFormat="1" ht="24" customHeight="1">
      <c r="A22" s="47"/>
      <c r="B22" s="41"/>
      <c r="C22" s="41"/>
      <c r="D22" s="41"/>
      <c r="E22" s="41"/>
      <c r="F22" s="43"/>
      <c r="G22" s="43"/>
      <c r="H22" s="43"/>
      <c r="I22" s="43"/>
      <c r="J22" s="44"/>
      <c r="K22" s="45"/>
      <c r="L22" s="38"/>
      <c r="M22" s="39"/>
      <c r="N22" s="17"/>
      <c r="O22" s="37"/>
    </row>
    <row r="23" spans="1:15" s="9" customFormat="1" ht="24" customHeight="1">
      <c r="A23" s="47"/>
      <c r="B23" s="41"/>
      <c r="C23" s="41"/>
      <c r="D23" s="41"/>
      <c r="E23" s="41"/>
      <c r="F23" s="43"/>
      <c r="G23" s="43"/>
      <c r="H23" s="43"/>
      <c r="I23" s="43"/>
      <c r="J23" s="44"/>
      <c r="K23" s="45"/>
      <c r="L23" s="38"/>
      <c r="M23" s="39"/>
      <c r="N23" s="17"/>
      <c r="O23" s="37"/>
    </row>
    <row r="24" spans="1:15" s="9" customFormat="1" ht="24" customHeight="1">
      <c r="A24" s="48"/>
      <c r="B24" s="43"/>
      <c r="C24" s="43"/>
      <c r="D24" s="43"/>
      <c r="E24" s="43"/>
      <c r="F24" s="43"/>
      <c r="G24" s="43"/>
      <c r="H24" s="43"/>
      <c r="I24" s="43"/>
      <c r="J24" s="49"/>
      <c r="K24" s="50"/>
      <c r="L24" s="47"/>
      <c r="M24" s="51"/>
      <c r="N24" s="52"/>
      <c r="O24" s="31"/>
    </row>
    <row r="25" spans="1:15" s="9" customFormat="1" ht="24" customHeight="1">
      <c r="A25" s="48"/>
      <c r="B25" s="53"/>
      <c r="C25" s="53"/>
      <c r="D25" s="53"/>
      <c r="E25" s="53"/>
      <c r="F25" s="53"/>
      <c r="G25" s="53"/>
      <c r="H25" s="53"/>
      <c r="I25" s="53"/>
      <c r="J25" s="582"/>
      <c r="K25" s="583"/>
      <c r="L25" s="54"/>
      <c r="M25" s="55"/>
      <c r="N25" s="37"/>
      <c r="O25" s="37"/>
    </row>
    <row r="26" spans="1:15" s="9" customFormat="1" ht="24" customHeight="1">
      <c r="A26" s="47"/>
      <c r="B26" s="46"/>
      <c r="C26" s="46"/>
      <c r="D26" s="46"/>
      <c r="E26" s="46"/>
      <c r="F26" s="43"/>
      <c r="G26" s="43"/>
      <c r="H26" s="43"/>
      <c r="I26" s="43"/>
      <c r="J26" s="44"/>
      <c r="K26" s="45"/>
      <c r="L26" s="579"/>
      <c r="M26" s="580"/>
      <c r="N26" s="581"/>
      <c r="O26" s="37"/>
    </row>
    <row r="27" spans="1:15" s="9" customFormat="1" ht="24" customHeight="1" thickBot="1">
      <c r="A27" s="47"/>
      <c r="B27" s="41"/>
      <c r="C27" s="41"/>
      <c r="D27" s="41"/>
      <c r="E27" s="41"/>
      <c r="F27" s="43"/>
      <c r="G27" s="43"/>
      <c r="H27" s="43"/>
      <c r="I27" s="43"/>
      <c r="J27" s="44"/>
      <c r="K27" s="45"/>
      <c r="L27" s="584"/>
      <c r="M27" s="585"/>
      <c r="N27" s="586"/>
      <c r="O27" s="37"/>
    </row>
    <row r="28" spans="1:15" s="9" customFormat="1" ht="24" customHeight="1">
      <c r="A28" s="47"/>
      <c r="B28" s="46"/>
      <c r="C28" s="46"/>
      <c r="D28" s="46"/>
      <c r="E28" s="46"/>
      <c r="F28" s="43"/>
      <c r="G28" s="43"/>
      <c r="H28" s="43"/>
      <c r="I28" s="43"/>
      <c r="J28" s="44"/>
      <c r="K28" s="45"/>
      <c r="L28" s="536" t="s">
        <v>60</v>
      </c>
      <c r="M28" s="537"/>
      <c r="N28" s="538"/>
      <c r="O28" s="37"/>
    </row>
    <row r="29" spans="1:15" s="9" customFormat="1" ht="24" customHeight="1">
      <c r="A29" s="47"/>
      <c r="B29" s="41"/>
      <c r="C29" s="41"/>
      <c r="D29" s="41"/>
      <c r="E29" s="41"/>
      <c r="F29" s="43"/>
      <c r="G29" s="43"/>
      <c r="H29" s="43"/>
      <c r="I29" s="43"/>
      <c r="J29" s="44"/>
      <c r="K29" s="45"/>
      <c r="L29" s="587" t="s">
        <v>61</v>
      </c>
      <c r="M29" s="540"/>
      <c r="N29" s="588"/>
      <c r="O29" s="37"/>
    </row>
    <row r="30" spans="1:15" s="9" customFormat="1" ht="24" customHeight="1">
      <c r="A30" s="47"/>
      <c r="B30" s="56"/>
      <c r="C30" s="56"/>
      <c r="D30" s="56"/>
      <c r="E30" s="56"/>
      <c r="F30" s="43"/>
      <c r="G30" s="43"/>
      <c r="H30" s="43"/>
      <c r="I30" s="43"/>
      <c r="J30" s="44"/>
      <c r="K30" s="45"/>
      <c r="L30" s="552" t="s">
        <v>62</v>
      </c>
      <c r="M30" s="553"/>
      <c r="N30" s="554"/>
      <c r="O30" s="37"/>
    </row>
    <row r="31" spans="1:15" s="9" customFormat="1" ht="24" customHeight="1">
      <c r="A31" s="47"/>
      <c r="B31" s="56"/>
      <c r="C31" s="56"/>
      <c r="D31" s="56"/>
      <c r="E31" s="56"/>
      <c r="F31" s="43"/>
      <c r="G31" s="43"/>
      <c r="H31" s="43"/>
      <c r="I31" s="43"/>
      <c r="J31" s="44"/>
      <c r="K31" s="45"/>
      <c r="L31" s="552" t="s">
        <v>63</v>
      </c>
      <c r="M31" s="553"/>
      <c r="N31" s="554"/>
      <c r="O31" s="37"/>
    </row>
    <row r="32" spans="1:15" s="9" customFormat="1" ht="24" customHeight="1">
      <c r="A32" s="47"/>
      <c r="B32" s="56"/>
      <c r="C32" s="56"/>
      <c r="D32" s="56"/>
      <c r="E32" s="56"/>
      <c r="F32" s="43"/>
      <c r="G32" s="43"/>
      <c r="H32" s="43"/>
      <c r="I32" s="43"/>
      <c r="J32" s="44"/>
      <c r="K32" s="45"/>
      <c r="L32" s="552" t="s">
        <v>64</v>
      </c>
      <c r="M32" s="553"/>
      <c r="N32" s="554"/>
      <c r="O32" s="37"/>
    </row>
    <row r="33" spans="1:15" s="9" customFormat="1" ht="24" customHeight="1">
      <c r="A33" s="48"/>
      <c r="B33" s="43"/>
      <c r="C33" s="43"/>
      <c r="D33" s="43"/>
      <c r="E33" s="43"/>
      <c r="F33" s="43"/>
      <c r="G33" s="43"/>
      <c r="H33" s="43"/>
      <c r="I33" s="43"/>
      <c r="J33" s="49"/>
      <c r="K33" s="50"/>
      <c r="L33" s="552" t="s">
        <v>65</v>
      </c>
      <c r="M33" s="553"/>
      <c r="N33" s="554"/>
      <c r="O33" s="31"/>
    </row>
    <row r="34" spans="1:15" s="9" customFormat="1" ht="24" customHeight="1" thickBot="1">
      <c r="A34" s="57"/>
      <c r="B34" s="58"/>
      <c r="C34" s="58"/>
      <c r="D34" s="58"/>
      <c r="E34" s="58"/>
      <c r="F34" s="58"/>
      <c r="G34" s="58"/>
      <c r="H34" s="58"/>
      <c r="I34" s="58"/>
      <c r="J34" s="59"/>
      <c r="K34" s="60"/>
      <c r="L34" s="589" t="s">
        <v>66</v>
      </c>
      <c r="M34" s="590"/>
      <c r="N34" s="591"/>
      <c r="O34" s="61"/>
    </row>
    <row r="35" s="9" customFormat="1" ht="16.5" customHeight="1" hidden="1"/>
    <row r="36" spans="1:15" s="9" customFormat="1" ht="24" customHeight="1">
      <c r="A36" s="62" t="s">
        <v>67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9" customFormat="1" ht="46.5" customHeight="1" thickBot="1">
      <c r="A37" s="534" t="s">
        <v>199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</row>
    <row r="38" spans="1:14" s="9" customFormat="1" ht="28.5" customHeight="1">
      <c r="A38" s="64" t="s">
        <v>213</v>
      </c>
      <c r="B38" s="3" t="s">
        <v>20</v>
      </c>
      <c r="C38" s="5">
        <f>C2</f>
        <v>112</v>
      </c>
      <c r="D38" s="5" t="s">
        <v>21</v>
      </c>
      <c r="E38" s="5">
        <f>E2</f>
        <v>2</v>
      </c>
      <c r="F38" s="5" t="s">
        <v>22</v>
      </c>
      <c r="G38" s="5">
        <f>G2</f>
        <v>13</v>
      </c>
      <c r="H38" s="5" t="s">
        <v>23</v>
      </c>
      <c r="I38" s="5" t="s">
        <v>24</v>
      </c>
      <c r="J38" s="5" t="str">
        <f>J2</f>
        <v>一</v>
      </c>
      <c r="K38" s="592" t="str">
        <f>'1五日誌'!K38:L38</f>
        <v> 廠商：至芃</v>
      </c>
      <c r="L38" s="592"/>
      <c r="M38" s="592" t="s">
        <v>214</v>
      </c>
      <c r="N38" s="622"/>
    </row>
    <row r="39" spans="1:14" s="9" customFormat="1" ht="28.5" customHeight="1">
      <c r="A39" s="595" t="s">
        <v>69</v>
      </c>
      <c r="B39" s="623" t="s">
        <v>215</v>
      </c>
      <c r="C39" s="623"/>
      <c r="D39" s="623" t="s">
        <v>216</v>
      </c>
      <c r="E39" s="623"/>
      <c r="F39" s="623"/>
      <c r="G39" s="623" t="s">
        <v>217</v>
      </c>
      <c r="H39" s="623"/>
      <c r="I39" s="623"/>
      <c r="J39" s="624" t="s">
        <v>218</v>
      </c>
      <c r="K39" s="624"/>
      <c r="L39" s="624" t="s">
        <v>219</v>
      </c>
      <c r="M39" s="601" t="s">
        <v>208</v>
      </c>
      <c r="N39" s="604" t="s">
        <v>74</v>
      </c>
    </row>
    <row r="40" spans="1:14" s="9" customFormat="1" ht="28.5" customHeight="1">
      <c r="A40" s="596"/>
      <c r="B40" s="623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02"/>
      <c r="N40" s="625"/>
    </row>
    <row r="41" spans="1:14" s="9" customFormat="1" ht="28.5" customHeight="1">
      <c r="A41" s="595" t="s">
        <v>75</v>
      </c>
      <c r="B41" s="623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02"/>
      <c r="N41" s="625"/>
    </row>
    <row r="42" spans="1:14" s="9" customFormat="1" ht="28.5" customHeight="1">
      <c r="A42" s="596"/>
      <c r="B42" s="623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03"/>
      <c r="N42" s="625"/>
    </row>
    <row r="43" spans="1:14" s="9" customFormat="1" ht="28.5" customHeight="1">
      <c r="A43" s="117" t="s">
        <v>242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119"/>
      <c r="M43" s="119"/>
      <c r="N43" s="120"/>
    </row>
    <row r="44" spans="1:14" s="9" customFormat="1" ht="28.5" customHeight="1">
      <c r="A44" s="207" t="s">
        <v>379</v>
      </c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119"/>
      <c r="M44" s="119"/>
      <c r="N44" s="120"/>
    </row>
    <row r="45" spans="1:14" s="9" customFormat="1" ht="28.5" customHeight="1">
      <c r="A45" s="117" t="s">
        <v>365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119"/>
      <c r="M45" s="119"/>
      <c r="N45" s="120"/>
    </row>
    <row r="46" spans="1:17" s="9" customFormat="1" ht="28.5" customHeight="1">
      <c r="A46" s="117" t="s">
        <v>231</v>
      </c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119"/>
      <c r="M46" s="119"/>
      <c r="N46" s="120"/>
      <c r="Q46" s="9" t="s">
        <v>76</v>
      </c>
    </row>
    <row r="47" spans="1:14" s="9" customFormat="1" ht="28.5" customHeight="1">
      <c r="A47" s="117" t="s">
        <v>300</v>
      </c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119"/>
      <c r="M47" s="119"/>
      <c r="N47" s="120"/>
    </row>
    <row r="48" spans="1:14" s="9" customFormat="1" ht="28.5" customHeight="1">
      <c r="A48" s="117" t="s">
        <v>289</v>
      </c>
      <c r="B48" s="626"/>
      <c r="C48" s="626"/>
      <c r="D48" s="626"/>
      <c r="E48" s="626"/>
      <c r="F48" s="626"/>
      <c r="G48" s="626"/>
      <c r="H48" s="626"/>
      <c r="I48" s="626"/>
      <c r="J48" s="626"/>
      <c r="K48" s="626"/>
      <c r="L48" s="119"/>
      <c r="M48" s="119"/>
      <c r="N48" s="120"/>
    </row>
    <row r="49" spans="1:14" ht="28.5" customHeight="1">
      <c r="A49" s="117" t="s">
        <v>364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119"/>
      <c r="M49" s="119"/>
      <c r="N49" s="120"/>
    </row>
    <row r="50" spans="1:14" s="9" customFormat="1" ht="28.5" customHeight="1">
      <c r="A50" s="132" t="s">
        <v>252</v>
      </c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119"/>
      <c r="M50" s="119"/>
      <c r="N50" s="120"/>
    </row>
    <row r="51" spans="1:14" s="9" customFormat="1" ht="28.5" customHeight="1">
      <c r="A51" s="266" t="s">
        <v>389</v>
      </c>
      <c r="B51" s="626"/>
      <c r="C51" s="626"/>
      <c r="D51" s="626"/>
      <c r="E51" s="626"/>
      <c r="F51" s="626"/>
      <c r="G51" s="626"/>
      <c r="H51" s="626"/>
      <c r="I51" s="626"/>
      <c r="J51" s="626"/>
      <c r="K51" s="626"/>
      <c r="L51" s="119"/>
      <c r="M51" s="119"/>
      <c r="N51" s="120"/>
    </row>
    <row r="52" spans="1:14" s="9" customFormat="1" ht="28.5" customHeight="1">
      <c r="A52" s="132" t="s">
        <v>242</v>
      </c>
      <c r="B52" s="626"/>
      <c r="C52" s="626"/>
      <c r="D52" s="626"/>
      <c r="E52" s="626"/>
      <c r="F52" s="626"/>
      <c r="G52" s="626"/>
      <c r="H52" s="626"/>
      <c r="I52" s="626"/>
      <c r="J52" s="626"/>
      <c r="K52" s="626"/>
      <c r="L52" s="119"/>
      <c r="M52" s="119"/>
      <c r="N52" s="120"/>
    </row>
    <row r="53" spans="1:14" ht="28.5" customHeight="1">
      <c r="A53" s="132" t="s">
        <v>9</v>
      </c>
      <c r="B53" s="626"/>
      <c r="C53" s="626"/>
      <c r="D53" s="626"/>
      <c r="E53" s="626"/>
      <c r="F53" s="626"/>
      <c r="G53" s="626"/>
      <c r="H53" s="626"/>
      <c r="I53" s="626"/>
      <c r="J53" s="626"/>
      <c r="K53" s="626"/>
      <c r="L53" s="119"/>
      <c r="M53" s="119"/>
      <c r="N53" s="120"/>
    </row>
    <row r="54" spans="1:14" s="9" customFormat="1" ht="28.5" customHeight="1">
      <c r="A54" s="117" t="s">
        <v>232</v>
      </c>
      <c r="B54" s="626"/>
      <c r="C54" s="626"/>
      <c r="D54" s="626"/>
      <c r="E54" s="626"/>
      <c r="F54" s="626"/>
      <c r="G54" s="626"/>
      <c r="H54" s="626"/>
      <c r="I54" s="626"/>
      <c r="J54" s="626"/>
      <c r="K54" s="626"/>
      <c r="L54" s="119"/>
      <c r="M54" s="119"/>
      <c r="N54" s="120"/>
    </row>
    <row r="55" spans="1:14" s="9" customFormat="1" ht="28.5" customHeight="1">
      <c r="A55" s="142" t="s">
        <v>362</v>
      </c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119"/>
      <c r="M55" s="119"/>
      <c r="N55" s="120"/>
    </row>
    <row r="56" spans="1:14" s="9" customFormat="1" ht="28.5" customHeight="1">
      <c r="A56" s="132" t="s">
        <v>231</v>
      </c>
      <c r="B56" s="626"/>
      <c r="C56" s="626"/>
      <c r="D56" s="626"/>
      <c r="E56" s="626"/>
      <c r="F56" s="626"/>
      <c r="G56" s="626"/>
      <c r="H56" s="626"/>
      <c r="I56" s="626"/>
      <c r="J56" s="626"/>
      <c r="K56" s="626"/>
      <c r="L56" s="119"/>
      <c r="M56" s="119"/>
      <c r="N56" s="120"/>
    </row>
    <row r="57" spans="1:14" s="9" customFormat="1" ht="28.5" customHeight="1">
      <c r="A57" s="267" t="s">
        <v>386</v>
      </c>
      <c r="B57" s="626"/>
      <c r="C57" s="626"/>
      <c r="D57" s="626"/>
      <c r="E57" s="626"/>
      <c r="F57" s="626"/>
      <c r="G57" s="626"/>
      <c r="H57" s="626"/>
      <c r="I57" s="626"/>
      <c r="J57" s="626"/>
      <c r="K57" s="626"/>
      <c r="L57" s="119"/>
      <c r="M57" s="119"/>
      <c r="N57" s="120"/>
    </row>
    <row r="58" spans="1:14" s="9" customFormat="1" ht="28.5" customHeight="1">
      <c r="A58" s="117" t="s">
        <v>241</v>
      </c>
      <c r="B58" s="627"/>
      <c r="C58" s="627"/>
      <c r="D58" s="627"/>
      <c r="E58" s="627"/>
      <c r="F58" s="627"/>
      <c r="G58" s="627"/>
      <c r="H58" s="627"/>
      <c r="I58" s="627"/>
      <c r="J58" s="627"/>
      <c r="K58" s="627"/>
      <c r="L58" s="192"/>
      <c r="M58" s="192"/>
      <c r="N58" s="193"/>
    </row>
    <row r="59" spans="1:14" s="9" customFormat="1" ht="28.5" customHeight="1">
      <c r="A59" s="207" t="s">
        <v>380</v>
      </c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119"/>
      <c r="M59" s="119"/>
      <c r="N59" s="120"/>
    </row>
    <row r="60" spans="1:14" ht="28.5" customHeight="1">
      <c r="A60" s="117" t="s">
        <v>244</v>
      </c>
      <c r="B60" s="626"/>
      <c r="C60" s="626"/>
      <c r="D60" s="626"/>
      <c r="E60" s="626"/>
      <c r="F60" s="626"/>
      <c r="G60" s="626"/>
      <c r="H60" s="626"/>
      <c r="I60" s="626"/>
      <c r="J60" s="626"/>
      <c r="K60" s="626"/>
      <c r="L60" s="119"/>
      <c r="M60" s="119"/>
      <c r="N60" s="120"/>
    </row>
    <row r="61" spans="1:14" ht="28.5" customHeight="1">
      <c r="A61" s="117"/>
      <c r="B61" s="626"/>
      <c r="C61" s="626"/>
      <c r="D61" s="626"/>
      <c r="E61" s="626"/>
      <c r="F61" s="626"/>
      <c r="G61" s="626"/>
      <c r="H61" s="626"/>
      <c r="I61" s="626"/>
      <c r="J61" s="626"/>
      <c r="K61" s="626"/>
      <c r="L61" s="119"/>
      <c r="M61" s="119"/>
      <c r="N61" s="120"/>
    </row>
    <row r="62" spans="1:14" ht="28.5" customHeight="1">
      <c r="A62" s="595" t="s">
        <v>77</v>
      </c>
      <c r="B62" s="629" t="s">
        <v>220</v>
      </c>
      <c r="C62" s="629"/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30"/>
    </row>
    <row r="63" spans="1:14" ht="28.5" customHeight="1">
      <c r="A63" s="620"/>
      <c r="B63" s="631" t="s">
        <v>221</v>
      </c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632"/>
    </row>
    <row r="64" spans="1:14" ht="28.5" customHeight="1" thickBot="1">
      <c r="A64" s="628"/>
      <c r="B64" s="633" t="s">
        <v>222</v>
      </c>
      <c r="C64" s="63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4"/>
    </row>
    <row r="65" spans="1:15" s="9" customFormat="1" ht="24" customHeight="1">
      <c r="A65" s="62" t="s">
        <v>67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</sheetData>
  <sheetProtection/>
  <mergeCells count="141">
    <mergeCell ref="A62:A64"/>
    <mergeCell ref="B62:N62"/>
    <mergeCell ref="B63:N63"/>
    <mergeCell ref="B64:N64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2" right="0.18" top="0.2" bottom="0.26" header="0.37" footer="0.26"/>
  <pageSetup horizontalDpi="600" verticalDpi="600" orientation="portrait" paperSize="9" scale="99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2024-02-05T05:15:51Z</cp:lastPrinted>
  <dcterms:created xsi:type="dcterms:W3CDTF">2014-08-13T02:32:39Z</dcterms:created>
  <dcterms:modified xsi:type="dcterms:W3CDTF">2024-02-05T05:16:00Z</dcterms:modified>
  <cp:category/>
  <cp:version/>
  <cp:contentType/>
  <cp:contentStatus/>
</cp:coreProperties>
</file>