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1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</externalReferences>
  <definedNames>
    <definedName name="_xlnm.Print_Area" localSheetId="0">'第一周'!$A$1:$AJ$35</definedName>
    <definedName name="_xlnm.Print_Area" localSheetId="1">'第二週'!$A$1:$AP$34</definedName>
    <definedName name="_xlnm.Print_Area" localSheetId="2">'第三周 '!$A$1:$AI$34</definedName>
    <definedName name="_xlnm.Print_Area" localSheetId="4">'第五周'!$A$1:$AK$34</definedName>
    <definedName name="_xlnm.Print_Area" localSheetId="3">'第四周'!$A$1:$AN$34</definedName>
  </definedNames>
  <calcPr fullCalcOnLoad="1"/>
</workbook>
</file>

<file path=xl/sharedStrings.xml><?xml version="1.0" encoding="utf-8"?>
<sst xmlns="http://schemas.openxmlformats.org/spreadsheetml/2006/main" count="1189" uniqueCount="273">
  <si>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</si>
  <si>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</si>
  <si>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</si>
  <si>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</si>
  <si>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</si>
  <si>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</si>
  <si>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</si>
  <si>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</si>
  <si>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</si>
  <si>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</si>
  <si>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</si>
  <si>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</si>
  <si>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</si>
  <si>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海鮮炒麵</t>
  </si>
  <si>
    <t>白油麵</t>
  </si>
  <si>
    <t>統一鮮奶2L</t>
  </si>
  <si>
    <t>統一鮮奶2L(低脂</t>
  </si>
  <si>
    <t>統一鮮奶(低脂2L</t>
  </si>
  <si>
    <t>原味優格(福樂</t>
  </si>
  <si>
    <t>個</t>
  </si>
  <si>
    <t>柴魚片5G</t>
  </si>
  <si>
    <t>綠巨人玉米粒(311G)</t>
  </si>
  <si>
    <t>小木耳</t>
  </si>
  <si>
    <t>無籽葡萄</t>
  </si>
  <si>
    <t>玉米片加在優格上</t>
  </si>
  <si>
    <t>芭樂</t>
  </si>
  <si>
    <t>菜包     /  牛奶</t>
  </si>
  <si>
    <t>罐</t>
  </si>
  <si>
    <t>包</t>
  </si>
  <si>
    <t>庫</t>
  </si>
  <si>
    <t>鮮奶2L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</si>
  <si>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</si>
  <si>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</si>
  <si>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</si>
  <si>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</si>
  <si>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</si>
  <si>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</si>
  <si>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</si>
  <si>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</si>
  <si>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</si>
  <si>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</si>
  <si>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</si>
  <si>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</si>
  <si>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</si>
  <si>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</si>
  <si>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</si>
  <si>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金瓜米粉</t>
  </si>
  <si>
    <t>洋蔥去皮</t>
  </si>
  <si>
    <t>小香菇0.4庫</t>
  </si>
  <si>
    <t>南瓜(去皮)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</si>
  <si>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</si>
  <si>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</si>
  <si>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</si>
  <si>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</si>
  <si>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</si>
  <si>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</si>
  <si>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</si>
  <si>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</si>
  <si>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紅棗(先送)</t>
  </si>
  <si>
    <t>葡萄</t>
  </si>
  <si>
    <t>麥片0.2k</t>
  </si>
  <si>
    <t>小米0.2k</t>
  </si>
  <si>
    <t>黑糖450G庫2包</t>
  </si>
  <si>
    <t>罐</t>
  </si>
  <si>
    <t>綠豆0.2k</t>
  </si>
  <si>
    <t>桂圓乾(先送)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</si>
  <si>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</si>
  <si>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</si>
  <si>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菜包     /    豆漿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</si>
  <si>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</si>
  <si>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</si>
  <si>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</si>
  <si>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</si>
  <si>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</si>
  <si>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</si>
  <si>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</si>
  <si>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</si>
  <si>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桂冠蛋餅皮</t>
  </si>
  <si>
    <t>玉米粒綠巨人</t>
  </si>
  <si>
    <t>片</t>
  </si>
  <si>
    <t>玉米蛋餅 / 水果</t>
  </si>
  <si>
    <t>桂圓紅棗銀耳奶</t>
  </si>
  <si>
    <t>(牛奶供應前加)</t>
  </si>
  <si>
    <t>乾白木耳先送</t>
  </si>
  <si>
    <t>奇美高麗菜包30顆</t>
  </si>
  <si>
    <t>低糖豆漿(約2公升)</t>
  </si>
  <si>
    <t>水果優格  / 有機香脆玉米片</t>
  </si>
  <si>
    <t>杯</t>
  </si>
  <si>
    <t>有機香脆玉米片</t>
  </si>
  <si>
    <t>(米森家樂福180g)</t>
  </si>
  <si>
    <t>香蕉(切片)</t>
  </si>
  <si>
    <t>香蕉及玉米片加在優格上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</si>
  <si>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</si>
  <si>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</si>
  <si>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生花枝(切片</t>
  </si>
  <si>
    <t>蛤蜊(大</t>
  </si>
  <si>
    <t>透抽</t>
  </si>
  <si>
    <t>哈密瓜</t>
  </si>
  <si>
    <t>火龍果</t>
  </si>
  <si>
    <t>黃金奇異果</t>
  </si>
  <si>
    <t>芋頭去皮</t>
  </si>
  <si>
    <t>二砂糖</t>
  </si>
  <si>
    <t>庫</t>
  </si>
  <si>
    <t>芋頭煮糊</t>
  </si>
  <si>
    <t>小白菜</t>
  </si>
  <si>
    <t>乾海芽</t>
  </si>
  <si>
    <t>金針菇</t>
  </si>
  <si>
    <t>柴魚片 5G</t>
  </si>
  <si>
    <t>盒</t>
  </si>
  <si>
    <t>包</t>
  </si>
  <si>
    <t>寧波年糕(0.5K)</t>
  </si>
  <si>
    <t>紅蘿蔔</t>
  </si>
  <si>
    <t>高麗菜</t>
  </si>
  <si>
    <t>紅蘿蔔</t>
  </si>
  <si>
    <t>小木耳</t>
  </si>
  <si>
    <t>洋蔥</t>
  </si>
  <si>
    <t xml:space="preserve">刈包夾鮪魚蛋   </t>
  </si>
  <si>
    <t>醬油家庭用</t>
  </si>
  <si>
    <t>沙拉油</t>
  </si>
  <si>
    <t>紅蔥頭</t>
  </si>
  <si>
    <t>紅蔥頭</t>
  </si>
  <si>
    <t>薑</t>
  </si>
  <si>
    <t>蒜頭</t>
  </si>
  <si>
    <t>吐司(長)</t>
  </si>
  <si>
    <t>條</t>
  </si>
  <si>
    <t>乾海帶芽</t>
  </si>
  <si>
    <t>海芽蛋吐司 / 優酪乳</t>
  </si>
  <si>
    <t>水果凍</t>
  </si>
  <si>
    <t>砂糖</t>
  </si>
  <si>
    <t>洋菜條:水=1:150</t>
  </si>
  <si>
    <t>水7000c.c.</t>
  </si>
  <si>
    <t>大)黃金奇異果</t>
  </si>
  <si>
    <t>生香菇</t>
  </si>
  <si>
    <t>生香菇</t>
  </si>
  <si>
    <t>洗選蛋</t>
  </si>
  <si>
    <t>玉米醬綠巨人</t>
  </si>
  <si>
    <t>南瓜濃湯</t>
  </si>
  <si>
    <t>玉米粒綠巨人</t>
  </si>
  <si>
    <t>南瓜</t>
  </si>
  <si>
    <t>薑片</t>
  </si>
  <si>
    <t>瓠瓜去皮</t>
  </si>
  <si>
    <t>胡椒粉262G</t>
  </si>
  <si>
    <t>芹菜</t>
  </si>
  <si>
    <t>瓠瓜鮮菇粥</t>
  </si>
  <si>
    <t>有機核桃蔓越莓麥片</t>
  </si>
  <si>
    <t>(米森家樂福450g)</t>
  </si>
  <si>
    <t>水果牛奶麥片</t>
  </si>
  <si>
    <t>香蕉</t>
  </si>
  <si>
    <t>根</t>
  </si>
  <si>
    <t>去骨骨腿</t>
  </si>
  <si>
    <t>桂冠蛋餅皮</t>
  </si>
  <si>
    <t>片</t>
  </si>
  <si>
    <t>洋蔥去皮</t>
  </si>
  <si>
    <t>紅蔥頭0.1</t>
  </si>
  <si>
    <t>吻仔魚</t>
  </si>
  <si>
    <t>吻仔魚蛋炒飯</t>
  </si>
  <si>
    <t>白米</t>
  </si>
  <si>
    <t>糙米</t>
  </si>
  <si>
    <t>青江菜</t>
  </si>
  <si>
    <t>絲瓜</t>
  </si>
  <si>
    <t>三環麵線0.6K</t>
  </si>
  <si>
    <t>蔥</t>
  </si>
  <si>
    <t>絲瓜麵線</t>
  </si>
  <si>
    <t>蘑菇濃湯</t>
  </si>
  <si>
    <t>山藥</t>
  </si>
  <si>
    <t>金針菇</t>
  </si>
  <si>
    <t>洋芋去皮</t>
  </si>
  <si>
    <t>米苔目</t>
  </si>
  <si>
    <t>香菇</t>
  </si>
  <si>
    <t>綠豆芽</t>
  </si>
  <si>
    <t>韭菜</t>
  </si>
  <si>
    <t>牛番茄</t>
  </si>
  <si>
    <t>義式香料</t>
  </si>
  <si>
    <t>肉醬義大利麵</t>
  </si>
  <si>
    <t>義大利貝殼麵</t>
  </si>
  <si>
    <t>玉米筍</t>
  </si>
  <si>
    <t>冷凍青花椰</t>
  </si>
  <si>
    <t>番茄醬(340G)</t>
  </si>
  <si>
    <t>絲瓜稀飯</t>
  </si>
  <si>
    <t>糙米0.4</t>
  </si>
  <si>
    <t>絲瓜去皮</t>
  </si>
  <si>
    <t>西芹</t>
  </si>
  <si>
    <t>乾香菇</t>
  </si>
  <si>
    <t>中華盒裝豆腐</t>
  </si>
  <si>
    <t>紅蔥頭(先送)</t>
  </si>
  <si>
    <t>二砂(用量0.5K)</t>
  </si>
  <si>
    <t>紅龍果</t>
  </si>
  <si>
    <t>營養分析</t>
  </si>
  <si>
    <t>全穀雜糧類(份)</t>
  </si>
  <si>
    <t>豆魚蛋肉類(份)</t>
  </si>
  <si>
    <t>油脂與堅果種子(份)</t>
  </si>
  <si>
    <t>油脂與堅果種子(份)</t>
  </si>
  <si>
    <t>酸辣湯麵</t>
  </si>
  <si>
    <t>餛飩麵</t>
  </si>
  <si>
    <t>水煎包  /  鮮奶豆漿</t>
  </si>
  <si>
    <t>冷凍水煎包25入</t>
  </si>
  <si>
    <t>蔬菜類(份)</t>
  </si>
  <si>
    <t>水果類(份)</t>
  </si>
  <si>
    <t>奶類(份)</t>
  </si>
  <si>
    <t>總熱量(大卡)</t>
  </si>
  <si>
    <r>
      <rPr>
        <sz val="12"/>
        <color indexed="8"/>
        <rFont val="微軟正黑體"/>
        <family val="2"/>
      </rPr>
      <t>根</t>
    </r>
  </si>
  <si>
    <t>食材</t>
  </si>
  <si>
    <t>芝麻包 / 優酪乳</t>
  </si>
  <si>
    <t>奇美芝麻包cas</t>
  </si>
  <si>
    <t>什錦炒米苔目</t>
  </si>
  <si>
    <t>起司玉米蛋餅 / 水果</t>
  </si>
  <si>
    <t>洋蔥雞肉麵線</t>
  </si>
  <si>
    <t>蛤仔(大)</t>
  </si>
  <si>
    <t>三環麵線</t>
  </si>
  <si>
    <t>水果拼盤  /  鮮奶</t>
  </si>
  <si>
    <t>大水梨</t>
  </si>
  <si>
    <t>玉米粒CAS</t>
  </si>
  <si>
    <t>什錦米粉</t>
  </si>
  <si>
    <r>
      <rPr>
        <sz val="12"/>
        <color indexed="10"/>
        <rFont val="微軟正黑體"/>
        <family val="2"/>
      </rPr>
      <t>乾米粉250g</t>
    </r>
  </si>
  <si>
    <t>櫻花蝦蛋炒飯</t>
  </si>
  <si>
    <t>小香菇</t>
  </si>
  <si>
    <t>紅蔥頭0.2</t>
  </si>
  <si>
    <r>
      <rPr>
        <sz val="12"/>
        <color indexed="10"/>
        <rFont val="微軟正黑體"/>
        <family val="2"/>
      </rPr>
      <t>紅蔥頭</t>
    </r>
  </si>
  <si>
    <t>櫻花蝦</t>
  </si>
  <si>
    <t>櫻花蝦前一天先進</t>
  </si>
  <si>
    <t>自製水果奶酪</t>
  </si>
  <si>
    <t>吉利丁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</si>
  <si>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</si>
  <si>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</si>
  <si>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</si>
  <si>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中卷米粉</t>
  </si>
  <si>
    <t>現流花枝</t>
  </si>
  <si>
    <t>低脂肉絲cas(1K)</t>
  </si>
  <si>
    <t>大白菜</t>
  </si>
  <si>
    <t>乾米粉</t>
  </si>
  <si>
    <t>乾木耳絲</t>
  </si>
  <si>
    <t>紅蔥頭(先送)</t>
  </si>
  <si>
    <t>小包</t>
  </si>
  <si>
    <t>銀魚莧菜羹</t>
  </si>
  <si>
    <t>低脂絞肉(1K)</t>
  </si>
  <si>
    <t>低脂肉絲(1K)</t>
  </si>
  <si>
    <t>低脂絞肉(0.5K)</t>
  </si>
  <si>
    <t>低脂肉絲cas(0.5K)</t>
  </si>
  <si>
    <t>低脂絞肉(1K)cas</t>
  </si>
  <si>
    <t>低脂絞肉(0.5K)cas</t>
  </si>
  <si>
    <t>低脂肉絲0.5K</t>
  </si>
  <si>
    <t>低脂肉絲cas1K</t>
  </si>
  <si>
    <t>鮑魚菇</t>
  </si>
  <si>
    <t>統一鮮奶1L</t>
  </si>
  <si>
    <t>光泉低糖豆漿(約2公升)</t>
  </si>
  <si>
    <t>桂冠雲吞12入</t>
  </si>
  <si>
    <t>統一優酪乳(約2公升)</t>
  </si>
  <si>
    <t>洋菇</t>
  </si>
  <si>
    <t>白莧菜</t>
  </si>
  <si>
    <t>奇美高麗菜包65G</t>
  </si>
  <si>
    <t>乾米粉250G</t>
  </si>
  <si>
    <r>
      <t>紅蔥頭</t>
    </r>
  </si>
  <si>
    <t>大盒</t>
  </si>
  <si>
    <t>前一天先進</t>
  </si>
  <si>
    <t>西谷米</t>
  </si>
  <si>
    <t>果凍食材</t>
  </si>
  <si>
    <t>炒年糕</t>
  </si>
  <si>
    <t>芋頭西米露 / 水果</t>
  </si>
  <si>
    <t>(煮稀,水放少以牛奶為主)</t>
  </si>
  <si>
    <t xml:space="preserve"> 僑愛國小幼兒園110年9月點心菜單</t>
  </si>
  <si>
    <t>【本校一律使用國產豬、牛肉食材】</t>
  </si>
  <si>
    <t>週午餐食譜設計表</t>
  </si>
  <si>
    <t>僑愛國民小學110學年度上學期第</t>
  </si>
  <si>
    <t>紫米0.2k</t>
  </si>
  <si>
    <t>鳳梨罐565g</t>
  </si>
  <si>
    <t>吻仔魚</t>
  </si>
  <si>
    <t>鳳梨吻仔魚炒飯</t>
  </si>
  <si>
    <t>中秋連假</t>
  </si>
  <si>
    <t>洗選蛋12入</t>
  </si>
  <si>
    <t>洋菜(1兩</t>
  </si>
  <si>
    <t>起司片12入</t>
  </si>
  <si>
    <t>水果優格 /有機玉米片</t>
  </si>
  <si>
    <t>清雞絲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</si>
</sst>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6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b/>
      <sz val="10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9"/>
      <color indexed="8"/>
      <name val="微軟正黑體"/>
      <family val="2"/>
    </font>
    <font>
      <b/>
      <sz val="14"/>
      <color indexed="12"/>
      <name val="微軟正黑體"/>
      <family val="2"/>
    </font>
    <font>
      <b/>
      <sz val="13"/>
      <name val="微軟正黑體"/>
      <family val="2"/>
    </font>
    <font>
      <sz val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0"/>
      <color indexed="10"/>
      <name val="微軟正黑體"/>
      <family val="2"/>
    </font>
    <font>
      <b/>
      <sz val="12"/>
      <color indexed="9"/>
      <name val="微軟正黑體"/>
      <family val="2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0"/>
      <color rgb="FFFF0000"/>
      <name val="微軟正黑體"/>
      <family val="2"/>
    </font>
    <font>
      <b/>
      <sz val="12"/>
      <color theme="8" tint="0.7999799847602844"/>
      <name val="微軟正黑體"/>
      <family val="2"/>
    </font>
    <font>
      <b/>
      <sz val="12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>
        <color indexed="59"/>
      </right>
      <top style="medium"/>
      <bottom/>
    </border>
    <border>
      <left style="thin"/>
      <right style="thin"/>
      <top style="thin"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1" fillId="0" borderId="0" applyFill="0" applyBorder="0" applyAlignment="0" applyProtection="0"/>
    <xf numFmtId="0" fontId="5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40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7" fillId="34" borderId="19" xfId="40" applyFont="1" applyFill="1" applyBorder="1" applyAlignment="1">
      <alignment horizontal="center" vertical="center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67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40" applyFont="1" applyFill="1" applyBorder="1" applyAlignment="1">
      <alignment horizontal="center" vertical="center"/>
      <protection/>
    </xf>
    <xf numFmtId="0" fontId="7" fillId="34" borderId="19" xfId="45" applyFont="1" applyFill="1" applyBorder="1" applyAlignment="1">
      <alignment horizontal="center" vertical="center" wrapText="1"/>
      <protection/>
    </xf>
    <xf numFmtId="0" fontId="7" fillId="34" borderId="19" xfId="45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41" applyFont="1" applyFill="1" applyBorder="1" applyAlignment="1">
      <alignment horizontal="center" vertical="center"/>
      <protection/>
    </xf>
    <xf numFmtId="0" fontId="7" fillId="0" borderId="26" xfId="41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7" fillId="0" borderId="21" xfId="39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21" xfId="40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40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4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70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  <protection/>
    </xf>
    <xf numFmtId="0" fontId="20" fillId="6" borderId="29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30" xfId="38" applyFont="1" applyFill="1" applyBorder="1" applyAlignment="1">
      <alignment horizontal="center" vertical="center"/>
      <protection/>
    </xf>
    <xf numFmtId="0" fontId="71" fillId="6" borderId="3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1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2" fillId="6" borderId="30" xfId="38" applyFont="1" applyFill="1" applyBorder="1" applyAlignment="1">
      <alignment horizontal="center" vertical="center"/>
      <protection/>
    </xf>
    <xf numFmtId="0" fontId="23" fillId="6" borderId="30" xfId="38" applyFont="1" applyFill="1" applyBorder="1" applyAlignment="1">
      <alignment horizontal="center" vertical="center"/>
      <protection/>
    </xf>
    <xf numFmtId="0" fontId="72" fillId="6" borderId="32" xfId="38" applyFont="1" applyFill="1" applyBorder="1" applyAlignment="1">
      <alignment horizontal="center" vertical="center"/>
      <protection/>
    </xf>
    <xf numFmtId="0" fontId="22" fillId="6" borderId="35" xfId="38" applyFont="1" applyFill="1" applyBorder="1" applyAlignment="1">
      <alignment horizontal="center" vertical="center"/>
      <protection/>
    </xf>
    <xf numFmtId="0" fontId="71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71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176" fontId="12" fillId="0" borderId="41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177" fontId="8" fillId="0" borderId="43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80" fontId="12" fillId="0" borderId="44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7" fillId="34" borderId="21" xfId="45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 shrinkToFit="1"/>
    </xf>
    <xf numFmtId="0" fontId="69" fillId="34" borderId="2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7" fillId="34" borderId="21" xfId="46" applyFont="1" applyFill="1" applyBorder="1" applyAlignment="1">
      <alignment horizontal="center" vertical="center"/>
      <protection/>
    </xf>
    <xf numFmtId="0" fontId="7" fillId="34" borderId="27" xfId="46" applyFont="1" applyFill="1" applyBorder="1" applyAlignment="1">
      <alignment horizontal="center" vertical="center"/>
      <protection/>
    </xf>
    <xf numFmtId="0" fontId="10" fillId="34" borderId="27" xfId="0" applyFont="1" applyFill="1" applyBorder="1" applyAlignment="1">
      <alignment horizontal="center" vertical="center"/>
    </xf>
    <xf numFmtId="0" fontId="69" fillId="34" borderId="27" xfId="0" applyFont="1" applyFill="1" applyBorder="1" applyAlignment="1">
      <alignment horizontal="center" vertical="center"/>
    </xf>
    <xf numFmtId="0" fontId="69" fillId="34" borderId="42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15" fillId="0" borderId="19" xfId="39" applyFont="1" applyFill="1" applyBorder="1" applyAlignment="1">
      <alignment horizontal="center" vertical="center"/>
      <protection/>
    </xf>
    <xf numFmtId="0" fontId="68" fillId="0" borderId="21" xfId="0" applyFont="1" applyFill="1" applyBorder="1" applyAlignment="1">
      <alignment horizontal="center" vertical="center"/>
    </xf>
    <xf numFmtId="0" fontId="10" fillId="0" borderId="19" xfId="40" applyFont="1" applyFill="1" applyBorder="1" applyAlignment="1">
      <alignment horizontal="center" vertical="center"/>
      <protection/>
    </xf>
    <xf numFmtId="0" fontId="7" fillId="0" borderId="21" xfId="46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7" fillId="0" borderId="44" xfId="46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20" fillId="6" borderId="53" xfId="3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6" borderId="54" xfId="38" applyFont="1" applyFill="1" applyBorder="1" applyAlignment="1">
      <alignment horizontal="center" vertical="center"/>
      <protection/>
    </xf>
    <xf numFmtId="0" fontId="22" fillId="6" borderId="54" xfId="38" applyFont="1" applyFill="1" applyBorder="1" applyAlignment="1">
      <alignment horizontal="center" vertical="center"/>
      <protection/>
    </xf>
    <xf numFmtId="0" fontId="23" fillId="6" borderId="54" xfId="38" applyFont="1" applyFill="1" applyBorder="1" applyAlignment="1">
      <alignment horizontal="center" vertical="center"/>
      <protection/>
    </xf>
    <xf numFmtId="186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2" fillId="6" borderId="55" xfId="38" applyFont="1" applyFill="1" applyBorder="1" applyAlignment="1">
      <alignment horizontal="center" vertical="center"/>
      <protection/>
    </xf>
    <xf numFmtId="0" fontId="7" fillId="0" borderId="19" xfId="45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7" fillId="0" borderId="21" xfId="46" applyFont="1" applyFill="1" applyBorder="1" applyAlignment="1">
      <alignment horizontal="center" vertical="center"/>
      <protection/>
    </xf>
    <xf numFmtId="0" fontId="7" fillId="0" borderId="27" xfId="46" applyFont="1" applyFill="1" applyBorder="1" applyAlignment="1">
      <alignment horizontal="center" vertical="center"/>
      <protection/>
    </xf>
    <xf numFmtId="0" fontId="24" fillId="0" borderId="2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67" fillId="34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 wrapText="1"/>
    </xf>
    <xf numFmtId="0" fontId="67" fillId="0" borderId="58" xfId="46" applyFont="1" applyFill="1" applyBorder="1" applyAlignment="1">
      <alignment horizontal="center" vertical="center"/>
      <protection/>
    </xf>
    <xf numFmtId="0" fontId="67" fillId="0" borderId="58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3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20" fillId="34" borderId="21" xfId="40" applyFont="1" applyFill="1" applyBorder="1" applyAlignment="1">
      <alignment horizontal="center" vertical="center"/>
      <protection/>
    </xf>
    <xf numFmtId="0" fontId="7" fillId="34" borderId="21" xfId="40" applyFont="1" applyFill="1" applyBorder="1" applyAlignment="1">
      <alignment horizontal="center" vertical="center"/>
      <protection/>
    </xf>
    <xf numFmtId="0" fontId="7" fillId="34" borderId="23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39" applyFont="1" applyFill="1" applyBorder="1" applyAlignment="1">
      <alignment horizontal="center" vertical="center"/>
      <protection/>
    </xf>
    <xf numFmtId="0" fontId="20" fillId="0" borderId="19" xfId="4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69" fillId="0" borderId="19" xfId="39" applyFont="1" applyFill="1" applyBorder="1" applyAlignment="1">
      <alignment horizontal="center" vertical="center"/>
      <protection/>
    </xf>
    <xf numFmtId="0" fontId="13" fillId="34" borderId="62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3" fillId="34" borderId="62" xfId="0" applyNumberFormat="1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27" fillId="35" borderId="12" xfId="33" applyFont="1" applyFill="1" applyBorder="1" applyAlignment="1">
      <alignment horizontal="center" vertical="center" shrinkToFit="1"/>
      <protection/>
    </xf>
    <xf numFmtId="0" fontId="7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7" fillId="33" borderId="19" xfId="39" applyFont="1" applyFill="1" applyBorder="1" applyAlignment="1">
      <alignment horizontal="center" vertical="center"/>
      <protection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shrinkToFit="1"/>
    </xf>
    <xf numFmtId="0" fontId="8" fillId="6" borderId="54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/>
    </xf>
    <xf numFmtId="0" fontId="8" fillId="6" borderId="70" xfId="0" applyFont="1" applyFill="1" applyBorder="1" applyAlignment="1">
      <alignment horizontal="center" vertical="center"/>
    </xf>
    <xf numFmtId="0" fontId="8" fillId="6" borderId="71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 wrapText="1"/>
    </xf>
    <xf numFmtId="0" fontId="7" fillId="6" borderId="73" xfId="0" applyFont="1" applyFill="1" applyBorder="1" applyAlignment="1">
      <alignment horizontal="center" vertical="center" wrapText="1"/>
    </xf>
    <xf numFmtId="0" fontId="7" fillId="6" borderId="74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0" fontId="12" fillId="6" borderId="76" xfId="0" applyFont="1" applyFill="1" applyBorder="1" applyAlignment="1">
      <alignment horizontal="center" vertical="center"/>
    </xf>
    <xf numFmtId="0" fontId="12" fillId="6" borderId="77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7" borderId="78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34" borderId="79" xfId="0" applyFont="1" applyFill="1" applyBorder="1" applyAlignment="1">
      <alignment horizontal="center" vertical="center" wrapText="1"/>
    </xf>
    <xf numFmtId="0" fontId="7" fillId="0" borderId="79" xfId="42" applyFont="1" applyFill="1" applyBorder="1" applyAlignment="1">
      <alignment horizontal="center" vertical="center" wrapText="1"/>
      <protection/>
    </xf>
    <xf numFmtId="0" fontId="7" fillId="0" borderId="12" xfId="42" applyFont="1" applyFill="1" applyBorder="1" applyAlignment="1">
      <alignment horizontal="center" vertical="center" wrapText="1"/>
      <protection/>
    </xf>
    <xf numFmtId="0" fontId="7" fillId="6" borderId="80" xfId="0" applyFont="1" applyFill="1" applyBorder="1" applyAlignment="1">
      <alignment horizontal="center" vertical="center" wrapText="1"/>
    </xf>
    <xf numFmtId="0" fontId="7" fillId="6" borderId="81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>
      <alignment horizontal="center" vertical="center" wrapText="1"/>
    </xf>
    <xf numFmtId="0" fontId="8" fillId="6" borderId="8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255"/>
    </xf>
    <xf numFmtId="177" fontId="8" fillId="0" borderId="24" xfId="0" applyNumberFormat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0" fontId="7" fillId="0" borderId="84" xfId="42" applyFont="1" applyFill="1" applyBorder="1" applyAlignment="1">
      <alignment horizontal="center" vertical="center" wrapText="1"/>
      <protection/>
    </xf>
    <xf numFmtId="0" fontId="7" fillId="0" borderId="85" xfId="42" applyFont="1" applyFill="1" applyBorder="1" applyAlignment="1">
      <alignment horizontal="center" vertical="center" wrapText="1"/>
      <protection/>
    </xf>
    <xf numFmtId="180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68" xfId="42" applyFont="1" applyFill="1" applyBorder="1" applyAlignment="1">
      <alignment horizontal="center" vertical="center" wrapText="1"/>
      <protection/>
    </xf>
    <xf numFmtId="0" fontId="7" fillId="0" borderId="69" xfId="42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7" fillId="6" borderId="88" xfId="0" applyFont="1" applyFill="1" applyBorder="1" applyAlignment="1">
      <alignment horizontal="center" vertical="center" wrapText="1"/>
    </xf>
    <xf numFmtId="0" fontId="7" fillId="6" borderId="8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6" borderId="92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0" fontId="7" fillId="0" borderId="93" xfId="42" applyFont="1" applyFill="1" applyBorder="1" applyAlignment="1">
      <alignment horizontal="center" vertical="center" wrapText="1"/>
      <protection/>
    </xf>
    <xf numFmtId="0" fontId="69" fillId="0" borderId="3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94" xfId="0" applyFont="1" applyFill="1" applyBorder="1" applyAlignment="1">
      <alignment horizontal="center" vertical="center"/>
    </xf>
    <xf numFmtId="0" fontId="73" fillId="34" borderId="37" xfId="0" applyFont="1" applyFill="1" applyBorder="1" applyAlignment="1">
      <alignment horizontal="center" vertical="center" wrapText="1"/>
    </xf>
    <xf numFmtId="0" fontId="73" fillId="34" borderId="95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" fillId="34" borderId="68" xfId="42" applyFont="1" applyFill="1" applyBorder="1" applyAlignment="1">
      <alignment horizontal="center" vertical="center" wrapText="1"/>
      <protection/>
    </xf>
    <xf numFmtId="0" fontId="7" fillId="34" borderId="69" xfId="42" applyFont="1" applyFill="1" applyBorder="1" applyAlignment="1">
      <alignment horizontal="center" vertical="center" wrapText="1"/>
      <protection/>
    </xf>
    <xf numFmtId="0" fontId="7" fillId="34" borderId="86" xfId="42" applyFont="1" applyFill="1" applyBorder="1" applyAlignment="1">
      <alignment horizontal="center" vertical="center" wrapText="1"/>
      <protection/>
    </xf>
    <xf numFmtId="184" fontId="8" fillId="0" borderId="23" xfId="0" applyNumberFormat="1" applyFont="1" applyFill="1" applyBorder="1" applyAlignment="1">
      <alignment horizontal="center" vertical="center"/>
    </xf>
    <xf numFmtId="184" fontId="8" fillId="0" borderId="21" xfId="0" applyNumberFormat="1" applyFont="1" applyFill="1" applyBorder="1" applyAlignment="1">
      <alignment horizontal="center" vertical="center"/>
    </xf>
    <xf numFmtId="184" fontId="8" fillId="0" borderId="49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 wrapText="1"/>
    </xf>
    <xf numFmtId="180" fontId="8" fillId="0" borderId="56" xfId="0" applyNumberFormat="1" applyFont="1" applyFill="1" applyBorder="1" applyAlignment="1">
      <alignment horizontal="center" vertical="center"/>
    </xf>
    <xf numFmtId="0" fontId="15" fillId="0" borderId="12" xfId="42" applyFont="1" applyFill="1" applyBorder="1" applyAlignment="1">
      <alignment horizontal="center" vertical="center" wrapText="1"/>
      <protection/>
    </xf>
    <xf numFmtId="0" fontId="7" fillId="0" borderId="32" xfId="40" applyFont="1" applyFill="1" applyBorder="1" applyAlignment="1">
      <alignment horizontal="center" vertical="center"/>
      <protection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94" xfId="40" applyFont="1" applyFill="1" applyBorder="1" applyAlignment="1">
      <alignment horizontal="center" vertical="center"/>
      <protection/>
    </xf>
    <xf numFmtId="0" fontId="8" fillId="0" borderId="96" xfId="0" applyFont="1" applyFill="1" applyBorder="1" applyAlignment="1">
      <alignment horizontal="center" vertical="center" textRotation="255"/>
    </xf>
    <xf numFmtId="179" fontId="8" fillId="0" borderId="96" xfId="0" applyNumberFormat="1" applyFont="1" applyFill="1" applyBorder="1" applyAlignment="1">
      <alignment horizontal="center" vertical="center"/>
    </xf>
    <xf numFmtId="177" fontId="8" fillId="0" borderId="96" xfId="0" applyNumberFormat="1" applyFont="1" applyFill="1" applyBorder="1" applyAlignment="1">
      <alignment horizontal="center" vertical="center"/>
    </xf>
    <xf numFmtId="0" fontId="7" fillId="7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textRotation="255"/>
    </xf>
    <xf numFmtId="0" fontId="8" fillId="0" borderId="97" xfId="0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textRotation="255"/>
    </xf>
    <xf numFmtId="176" fontId="8" fillId="0" borderId="96" xfId="0" applyNumberFormat="1" applyFont="1" applyFill="1" applyBorder="1" applyAlignment="1">
      <alignment horizontal="center" vertical="center"/>
    </xf>
    <xf numFmtId="0" fontId="7" fillId="7" borderId="99" xfId="0" applyFont="1" applyFill="1" applyBorder="1" applyAlignment="1">
      <alignment horizontal="center" vertical="center" wrapText="1"/>
    </xf>
    <xf numFmtId="0" fontId="7" fillId="34" borderId="100" xfId="0" applyFont="1" applyFill="1" applyBorder="1" applyAlignment="1">
      <alignment horizontal="center" vertical="center" wrapText="1"/>
    </xf>
    <xf numFmtId="0" fontId="7" fillId="34" borderId="85" xfId="0" applyFont="1" applyFill="1" applyBorder="1" applyAlignment="1">
      <alignment horizontal="center" vertical="center" wrapText="1"/>
    </xf>
    <xf numFmtId="0" fontId="7" fillId="34" borderId="101" xfId="0" applyFont="1" applyFill="1" applyBorder="1" applyAlignment="1">
      <alignment horizontal="center" vertical="center" wrapText="1"/>
    </xf>
    <xf numFmtId="0" fontId="69" fillId="0" borderId="79" xfId="42" applyFont="1" applyFill="1" applyBorder="1" applyAlignment="1">
      <alignment horizontal="center" vertical="center" wrapText="1"/>
      <protection/>
    </xf>
    <xf numFmtId="0" fontId="69" fillId="0" borderId="12" xfId="42" applyFont="1" applyFill="1" applyBorder="1" applyAlignment="1">
      <alignment horizontal="center" vertical="center" wrapText="1"/>
      <protection/>
    </xf>
    <xf numFmtId="0" fontId="7" fillId="7" borderId="66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102" xfId="0" applyFont="1" applyFill="1" applyBorder="1" applyAlignment="1">
      <alignment horizontal="center" vertical="center" wrapText="1"/>
    </xf>
    <xf numFmtId="0" fontId="7" fillId="7" borderId="103" xfId="0" applyFont="1" applyFill="1" applyBorder="1" applyAlignment="1">
      <alignment horizontal="center" vertical="center" wrapText="1"/>
    </xf>
    <xf numFmtId="178" fontId="8" fillId="0" borderId="96" xfId="0" applyNumberFormat="1" applyFont="1" applyFill="1" applyBorder="1" applyAlignment="1">
      <alignment horizontal="center" vertical="center"/>
    </xf>
    <xf numFmtId="180" fontId="8" fillId="0" borderId="96" xfId="0" applyNumberFormat="1" applyFont="1" applyFill="1" applyBorder="1" applyAlignment="1">
      <alignment horizontal="center" vertical="center"/>
    </xf>
    <xf numFmtId="180" fontId="8" fillId="0" borderId="104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7" fillId="7" borderId="106" xfId="0" applyFont="1" applyFill="1" applyBorder="1" applyAlignment="1">
      <alignment horizontal="center" vertical="center" wrapText="1"/>
    </xf>
    <xf numFmtId="0" fontId="7" fillId="7" borderId="107" xfId="0" applyFont="1" applyFill="1" applyBorder="1" applyAlignment="1">
      <alignment horizontal="center" vertical="center" wrapText="1"/>
    </xf>
    <xf numFmtId="0" fontId="7" fillId="7" borderId="108" xfId="0" applyFont="1" applyFill="1" applyBorder="1" applyAlignment="1">
      <alignment horizontal="center" vertical="center" wrapText="1"/>
    </xf>
    <xf numFmtId="0" fontId="69" fillId="34" borderId="68" xfId="0" applyFont="1" applyFill="1" applyBorder="1" applyAlignment="1">
      <alignment horizontal="center" vertical="center" wrapText="1"/>
    </xf>
    <xf numFmtId="0" fontId="69" fillId="34" borderId="69" xfId="0" applyFont="1" applyFill="1" applyBorder="1" applyAlignment="1">
      <alignment horizontal="center" vertical="center" wrapText="1"/>
    </xf>
    <xf numFmtId="0" fontId="7" fillId="0" borderId="32" xfId="4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7" fillId="0" borderId="99" xfId="41" applyFont="1" applyFill="1" applyBorder="1" applyAlignment="1">
      <alignment horizontal="center" vertical="center"/>
      <protection/>
    </xf>
    <xf numFmtId="0" fontId="69" fillId="0" borderId="109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wrapText="1"/>
    </xf>
    <xf numFmtId="0" fontId="69" fillId="0" borderId="11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/>
    </xf>
    <xf numFmtId="0" fontId="7" fillId="6" borderId="112" xfId="0" applyFont="1" applyFill="1" applyBorder="1" applyAlignment="1">
      <alignment horizontal="center" vertical="center" wrapText="1"/>
    </xf>
    <xf numFmtId="0" fontId="7" fillId="6" borderId="113" xfId="0" applyFont="1" applyFill="1" applyBorder="1" applyAlignment="1">
      <alignment horizontal="center" vertical="center" wrapText="1"/>
    </xf>
    <xf numFmtId="0" fontId="7" fillId="6" borderId="114" xfId="0" applyFont="1" applyFill="1" applyBorder="1" applyAlignment="1">
      <alignment horizontal="center" vertical="center" wrapText="1"/>
    </xf>
    <xf numFmtId="0" fontId="74" fillId="6" borderId="55" xfId="0" applyFont="1" applyFill="1" applyBorder="1" applyAlignment="1">
      <alignment horizontal="center" vertical="center"/>
    </xf>
    <xf numFmtId="0" fontId="74" fillId="6" borderId="71" xfId="0" applyFont="1" applyFill="1" applyBorder="1" applyAlignment="1">
      <alignment horizontal="center" vertical="center"/>
    </xf>
    <xf numFmtId="0" fontId="74" fillId="6" borderId="54" xfId="0" applyFont="1" applyFill="1" applyBorder="1" applyAlignment="1">
      <alignment horizontal="center" vertical="center"/>
    </xf>
    <xf numFmtId="0" fontId="74" fillId="6" borderId="65" xfId="0" applyFont="1" applyFill="1" applyBorder="1" applyAlignment="1">
      <alignment horizontal="center" vertical="center"/>
    </xf>
    <xf numFmtId="0" fontId="67" fillId="0" borderId="68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74" fillId="6" borderId="53" xfId="0" applyFont="1" applyFill="1" applyBorder="1" applyAlignment="1">
      <alignment horizontal="center" vertical="center"/>
    </xf>
    <xf numFmtId="0" fontId="74" fillId="6" borderId="83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67" fillId="0" borderId="100" xfId="0" applyFont="1" applyFill="1" applyBorder="1" applyAlignment="1">
      <alignment horizontal="center" vertical="center" wrapText="1"/>
    </xf>
    <xf numFmtId="0" fontId="67" fillId="0" borderId="85" xfId="0" applyFont="1" applyFill="1" applyBorder="1" applyAlignment="1">
      <alignment horizontal="center" vertical="center" wrapText="1"/>
    </xf>
    <xf numFmtId="0" fontId="67" fillId="0" borderId="9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9" fillId="3" borderId="12" xfId="0" applyFont="1" applyFill="1" applyBorder="1" applyAlignment="1">
      <alignment vertical="center" wrapText="1"/>
    </xf>
    <xf numFmtId="0" fontId="69" fillId="6" borderId="12" xfId="0" applyFont="1" applyFill="1" applyBorder="1" applyAlignment="1">
      <alignment vertical="center" wrapText="1"/>
    </xf>
    <xf numFmtId="183" fontId="75" fillId="24" borderId="13" xfId="0" applyNumberFormat="1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1320;&#39184;&#31192;&#26360;\d\&#36039;&#26009;\&#33756;&#21934;\109&#23416;&#24180;\110&#24180;3&#26376;\&#20689;&#24859;&#24188;&#40670;&#24515;_110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4"/>
  <sheetViews>
    <sheetView zoomScale="85" zoomScaleNormal="85" zoomScaleSheetLayoutView="70" workbookViewId="0" topLeftCell="A1">
      <selection activeCell="S8" sqref="S8"/>
    </sheetView>
  </sheetViews>
  <sheetFormatPr defaultColWidth="6.125" defaultRowHeight="22.5" customHeight="1"/>
  <cols>
    <col min="1" max="1" width="3.75390625" style="78" customWidth="1"/>
    <col min="2" max="2" width="18.375" style="79" customWidth="1"/>
    <col min="3" max="3" width="6.125" style="79" hidden="1" customWidth="1"/>
    <col min="4" max="5" width="5.625" style="79" customWidth="1"/>
    <col min="6" max="6" width="6.125" style="80" hidden="1" customWidth="1"/>
    <col min="7" max="7" width="6.125" style="81" hidden="1" customWidth="1"/>
    <col min="8" max="8" width="3.625" style="78" customWidth="1"/>
    <col min="9" max="9" width="15.875" style="79" customWidth="1"/>
    <col min="10" max="10" width="6.125" style="79" hidden="1" customWidth="1"/>
    <col min="11" max="12" width="5.625" style="79" customWidth="1"/>
    <col min="13" max="13" width="6.125" style="80" hidden="1" customWidth="1"/>
    <col min="14" max="14" width="6.125" style="81" hidden="1" customWidth="1"/>
    <col min="15" max="15" width="3.875" style="78" customWidth="1"/>
    <col min="16" max="16" width="16.375" style="79" customWidth="1"/>
    <col min="17" max="17" width="6.125" style="79" hidden="1" customWidth="1"/>
    <col min="18" max="19" width="5.625" style="79" customWidth="1"/>
    <col min="20" max="20" width="6.125" style="80" hidden="1" customWidth="1"/>
    <col min="21" max="21" width="6.125" style="81" hidden="1" customWidth="1"/>
    <col min="22" max="22" width="3.625" style="82" customWidth="1"/>
    <col min="23" max="23" width="16.125" style="79" customWidth="1"/>
    <col min="24" max="24" width="6.125" style="79" hidden="1" customWidth="1"/>
    <col min="25" max="26" width="5.625" style="79" customWidth="1"/>
    <col min="27" max="27" width="6.125" style="80" hidden="1" customWidth="1"/>
    <col min="28" max="28" width="6.125" style="81" hidden="1" customWidth="1"/>
    <col min="29" max="29" width="4.125" style="78" customWidth="1"/>
    <col min="30" max="30" width="16.125" style="79" customWidth="1"/>
    <col min="31" max="31" width="6.125" style="79" hidden="1" customWidth="1"/>
    <col min="32" max="33" width="5.625" style="79" customWidth="1"/>
    <col min="34" max="34" width="6.125" style="83" hidden="1" customWidth="1"/>
    <col min="35" max="35" width="6.125" style="81" hidden="1" customWidth="1"/>
    <col min="36" max="36" width="6.125" style="84" hidden="1" customWidth="1"/>
    <col min="37" max="37" width="11.00390625" style="84" customWidth="1"/>
    <col min="38" max="16384" width="6.125" style="84" customWidth="1"/>
  </cols>
  <sheetData>
    <row r="1" spans="1:35" s="103" customFormat="1" ht="30" customHeight="1">
      <c r="A1" s="304" t="s">
        <v>262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241">
        <f>'[1]第五周'!$O$1</f>
        <v>6</v>
      </c>
      <c r="N1" s="242"/>
      <c r="O1" s="243">
        <v>1</v>
      </c>
      <c r="P1" s="305" t="s">
        <v>261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102"/>
      <c r="AF1" s="102">
        <v>60</v>
      </c>
      <c r="AG1" s="102"/>
      <c r="AH1" s="102"/>
      <c r="AI1" s="102"/>
    </row>
    <row r="2" spans="1:36" s="42" customFormat="1" ht="18.75" customHeight="1">
      <c r="A2" s="302" t="s">
        <v>33</v>
      </c>
      <c r="B2" s="303"/>
      <c r="C2" s="303"/>
      <c r="D2" s="303"/>
      <c r="E2" s="303"/>
      <c r="F2" s="32"/>
      <c r="G2" s="33"/>
      <c r="H2" s="300" t="s">
        <v>33</v>
      </c>
      <c r="I2" s="293"/>
      <c r="J2" s="293"/>
      <c r="K2" s="293"/>
      <c r="L2" s="293"/>
      <c r="M2" s="34"/>
      <c r="N2" s="35"/>
      <c r="O2" s="292" t="s">
        <v>33</v>
      </c>
      <c r="P2" s="295">
        <v>44440</v>
      </c>
      <c r="Q2" s="295"/>
      <c r="R2" s="295"/>
      <c r="S2" s="295"/>
      <c r="T2" s="36"/>
      <c r="U2" s="37"/>
      <c r="V2" s="292" t="s">
        <v>33</v>
      </c>
      <c r="W2" s="296">
        <f>P2+1</f>
        <v>44441</v>
      </c>
      <c r="X2" s="296"/>
      <c r="Y2" s="296"/>
      <c r="Z2" s="296"/>
      <c r="AA2" s="38"/>
      <c r="AB2" s="39"/>
      <c r="AC2" s="292" t="s">
        <v>33</v>
      </c>
      <c r="AD2" s="299">
        <f>W2+1</f>
        <v>44442</v>
      </c>
      <c r="AE2" s="299"/>
      <c r="AF2" s="299"/>
      <c r="AG2" s="299"/>
      <c r="AH2" s="40"/>
      <c r="AI2" s="226"/>
      <c r="AJ2" s="41"/>
    </row>
    <row r="3" spans="1:36" s="42" customFormat="1" ht="18.75" customHeight="1">
      <c r="A3" s="302"/>
      <c r="B3" s="231" t="s">
        <v>34</v>
      </c>
      <c r="C3" s="231" t="s">
        <v>35</v>
      </c>
      <c r="D3" s="232" t="s">
        <v>36</v>
      </c>
      <c r="E3" s="232" t="s">
        <v>37</v>
      </c>
      <c r="F3" s="45" t="s">
        <v>38</v>
      </c>
      <c r="G3" s="43" t="s">
        <v>39</v>
      </c>
      <c r="H3" s="300"/>
      <c r="I3" s="43" t="s">
        <v>34</v>
      </c>
      <c r="J3" s="43" t="s">
        <v>35</v>
      </c>
      <c r="K3" s="44" t="s">
        <v>36</v>
      </c>
      <c r="L3" s="44" t="s">
        <v>37</v>
      </c>
      <c r="M3" s="45" t="s">
        <v>38</v>
      </c>
      <c r="N3" s="46" t="s">
        <v>39</v>
      </c>
      <c r="O3" s="292"/>
      <c r="P3" s="43" t="s">
        <v>34</v>
      </c>
      <c r="Q3" s="43" t="s">
        <v>35</v>
      </c>
      <c r="R3" s="44" t="s">
        <v>36</v>
      </c>
      <c r="S3" s="44" t="s">
        <v>37</v>
      </c>
      <c r="T3" s="45" t="s">
        <v>38</v>
      </c>
      <c r="U3" s="46" t="s">
        <v>39</v>
      </c>
      <c r="V3" s="292"/>
      <c r="W3" s="43" t="s">
        <v>34</v>
      </c>
      <c r="X3" s="43" t="s">
        <v>35</v>
      </c>
      <c r="Y3" s="44" t="s">
        <v>36</v>
      </c>
      <c r="Z3" s="44" t="s">
        <v>37</v>
      </c>
      <c r="AA3" s="45" t="s">
        <v>38</v>
      </c>
      <c r="AB3" s="46" t="s">
        <v>39</v>
      </c>
      <c r="AC3" s="292"/>
      <c r="AD3" s="43" t="s">
        <v>34</v>
      </c>
      <c r="AE3" s="43" t="s">
        <v>35</v>
      </c>
      <c r="AF3" s="44" t="s">
        <v>36</v>
      </c>
      <c r="AG3" s="44" t="s">
        <v>37</v>
      </c>
      <c r="AH3" s="45" t="s">
        <v>38</v>
      </c>
      <c r="AI3" s="227" t="s">
        <v>39</v>
      </c>
      <c r="AJ3" s="225" t="s">
        <v>39</v>
      </c>
    </row>
    <row r="4" spans="1:36" s="52" customFormat="1" ht="18.75" customHeight="1" hidden="1">
      <c r="A4" s="302"/>
      <c r="B4" s="309" t="s">
        <v>40</v>
      </c>
      <c r="C4" s="309"/>
      <c r="D4" s="309"/>
      <c r="E4" s="309"/>
      <c r="F4" s="47"/>
      <c r="G4" s="48"/>
      <c r="H4" s="300"/>
      <c r="I4" s="290" t="s">
        <v>41</v>
      </c>
      <c r="J4" s="290"/>
      <c r="K4" s="290"/>
      <c r="L4" s="290"/>
      <c r="M4" s="47"/>
      <c r="N4" s="49"/>
      <c r="O4" s="292"/>
      <c r="P4" s="290" t="s">
        <v>42</v>
      </c>
      <c r="Q4" s="290"/>
      <c r="R4" s="290"/>
      <c r="S4" s="290"/>
      <c r="T4" s="45"/>
      <c r="U4" s="50"/>
      <c r="V4" s="292"/>
      <c r="W4" s="290" t="s">
        <v>43</v>
      </c>
      <c r="X4" s="290"/>
      <c r="Y4" s="290"/>
      <c r="Z4" s="290"/>
      <c r="AA4" s="47"/>
      <c r="AB4" s="49"/>
      <c r="AC4" s="292"/>
      <c r="AD4" s="308" t="s">
        <v>44</v>
      </c>
      <c r="AE4" s="308"/>
      <c r="AF4" s="308"/>
      <c r="AG4" s="308"/>
      <c r="AH4" s="51"/>
      <c r="AI4" s="228"/>
      <c r="AJ4" s="49"/>
    </row>
    <row r="5" spans="1:36" s="52" customFormat="1" ht="18.75" customHeight="1">
      <c r="A5" s="279" t="s">
        <v>45</v>
      </c>
      <c r="B5" s="280"/>
      <c r="C5" s="280"/>
      <c r="D5" s="280"/>
      <c r="E5" s="280"/>
      <c r="F5" s="98"/>
      <c r="G5" s="99"/>
      <c r="H5" s="279" t="s">
        <v>45</v>
      </c>
      <c r="I5" s="280"/>
      <c r="J5" s="280"/>
      <c r="K5" s="280"/>
      <c r="L5" s="280"/>
      <c r="M5" s="98"/>
      <c r="N5" s="100"/>
      <c r="O5" s="291" t="s">
        <v>45</v>
      </c>
      <c r="P5" s="280"/>
      <c r="Q5" s="280"/>
      <c r="R5" s="280"/>
      <c r="S5" s="280"/>
      <c r="T5" s="98"/>
      <c r="U5" s="100"/>
      <c r="V5" s="291" t="s">
        <v>45</v>
      </c>
      <c r="W5" s="280"/>
      <c r="X5" s="280"/>
      <c r="Y5" s="280"/>
      <c r="Z5" s="280"/>
      <c r="AA5" s="98"/>
      <c r="AB5" s="100"/>
      <c r="AC5" s="291" t="s">
        <v>45</v>
      </c>
      <c r="AD5" s="280"/>
      <c r="AE5" s="280"/>
      <c r="AF5" s="280"/>
      <c r="AG5" s="280"/>
      <c r="AH5" s="47"/>
      <c r="AI5" s="228"/>
      <c r="AJ5" s="49"/>
    </row>
    <row r="6" spans="1:36" s="52" customFormat="1" ht="18.75" customHeight="1">
      <c r="A6" s="263"/>
      <c r="B6" s="156"/>
      <c r="C6" s="156"/>
      <c r="D6" s="104"/>
      <c r="E6" s="104"/>
      <c r="F6" s="53"/>
      <c r="G6" s="54"/>
      <c r="H6" s="266"/>
      <c r="I6" s="24"/>
      <c r="J6" s="24"/>
      <c r="K6" s="137"/>
      <c r="L6" s="138"/>
      <c r="M6" s="53">
        <v>260</v>
      </c>
      <c r="N6" s="54">
        <f>K6*M6</f>
        <v>0</v>
      </c>
      <c r="O6" s="263" t="s">
        <v>68</v>
      </c>
      <c r="P6" s="156" t="s">
        <v>84</v>
      </c>
      <c r="Q6" s="156">
        <v>1</v>
      </c>
      <c r="R6" s="104">
        <v>60</v>
      </c>
      <c r="S6" s="104" t="s">
        <v>69</v>
      </c>
      <c r="T6" s="245">
        <v>8</v>
      </c>
      <c r="U6" s="157">
        <f aca="true" t="shared" si="0" ref="U6:U11">R6*T6</f>
        <v>480</v>
      </c>
      <c r="V6" s="306" t="s">
        <v>80</v>
      </c>
      <c r="W6" s="24" t="s">
        <v>77</v>
      </c>
      <c r="X6" s="24">
        <v>0.8</v>
      </c>
      <c r="Y6" s="87">
        <v>40</v>
      </c>
      <c r="Z6" s="87" t="s">
        <v>79</v>
      </c>
      <c r="AA6" s="245">
        <v>7.4</v>
      </c>
      <c r="AB6" s="157">
        <f aca="true" t="shared" si="1" ref="AB6:AB11">Y6*AA6</f>
        <v>296</v>
      </c>
      <c r="AC6" s="266" t="s">
        <v>116</v>
      </c>
      <c r="AD6" s="24" t="s">
        <v>71</v>
      </c>
      <c r="AE6" s="25">
        <v>1.5</v>
      </c>
      <c r="AF6" s="87">
        <v>60</v>
      </c>
      <c r="AG6" s="26" t="s">
        <v>19</v>
      </c>
      <c r="AH6" s="56">
        <v>4.5</v>
      </c>
      <c r="AI6" s="213">
        <f>AF6*AH6</f>
        <v>270</v>
      </c>
      <c r="AJ6" s="54" t="e">
        <f>#REF!*#REF!</f>
        <v>#REF!</v>
      </c>
    </row>
    <row r="7" spans="1:36" s="52" customFormat="1" ht="18.75" customHeight="1">
      <c r="A7" s="264"/>
      <c r="B7" s="233"/>
      <c r="C7" s="234"/>
      <c r="D7" s="104"/>
      <c r="E7" s="104"/>
      <c r="F7" s="53"/>
      <c r="G7" s="54"/>
      <c r="H7" s="267"/>
      <c r="I7" s="58"/>
      <c r="J7" s="59"/>
      <c r="K7" s="104"/>
      <c r="L7" s="109"/>
      <c r="M7" s="53"/>
      <c r="N7" s="54"/>
      <c r="O7" s="264"/>
      <c r="P7" s="233" t="s">
        <v>85</v>
      </c>
      <c r="Q7" s="234">
        <v>133</v>
      </c>
      <c r="R7" s="104">
        <v>4</v>
      </c>
      <c r="S7" s="104" t="s">
        <v>27</v>
      </c>
      <c r="T7" s="245">
        <v>70</v>
      </c>
      <c r="U7" s="157">
        <f t="shared" si="0"/>
        <v>280</v>
      </c>
      <c r="V7" s="307"/>
      <c r="W7" s="60" t="s">
        <v>268</v>
      </c>
      <c r="X7" s="60">
        <v>1</v>
      </c>
      <c r="Y7" s="104">
        <v>3</v>
      </c>
      <c r="Z7" s="104" t="s">
        <v>31</v>
      </c>
      <c r="AA7" s="255">
        <v>48</v>
      </c>
      <c r="AB7" s="157">
        <f t="shared" si="1"/>
        <v>144</v>
      </c>
      <c r="AC7" s="267"/>
      <c r="AD7" s="24"/>
      <c r="AE7" s="25"/>
      <c r="AF7" s="27"/>
      <c r="AG7" s="28"/>
      <c r="AH7" s="56"/>
      <c r="AI7" s="213"/>
      <c r="AJ7" s="54" t="e">
        <f>#REF!*#REF!</f>
        <v>#REF!</v>
      </c>
    </row>
    <row r="8" spans="1:36" s="52" customFormat="1" ht="18.75" customHeight="1">
      <c r="A8" s="264"/>
      <c r="B8" s="235"/>
      <c r="C8" s="236"/>
      <c r="D8" s="104"/>
      <c r="E8" s="104"/>
      <c r="F8" s="53"/>
      <c r="G8" s="54"/>
      <c r="H8" s="267"/>
      <c r="I8" s="88"/>
      <c r="J8" s="57"/>
      <c r="K8" s="87"/>
      <c r="L8" s="87"/>
      <c r="M8" s="53">
        <v>125</v>
      </c>
      <c r="N8" s="54">
        <f>K8*M8</f>
        <v>0</v>
      </c>
      <c r="O8" s="264"/>
      <c r="P8" s="235"/>
      <c r="Q8" s="236">
        <v>20</v>
      </c>
      <c r="R8" s="104"/>
      <c r="S8" s="104"/>
      <c r="T8" s="245"/>
      <c r="U8" s="157">
        <f t="shared" si="0"/>
        <v>0</v>
      </c>
      <c r="V8" s="307"/>
      <c r="W8" s="24" t="s">
        <v>78</v>
      </c>
      <c r="X8" s="24">
        <v>12</v>
      </c>
      <c r="Y8" s="87">
        <v>2</v>
      </c>
      <c r="Z8" s="86" t="s">
        <v>27</v>
      </c>
      <c r="AA8" s="245">
        <v>55</v>
      </c>
      <c r="AB8" s="157">
        <f t="shared" si="1"/>
        <v>110</v>
      </c>
      <c r="AC8" s="267"/>
      <c r="AD8" s="24" t="s">
        <v>50</v>
      </c>
      <c r="AE8" s="25">
        <v>20</v>
      </c>
      <c r="AF8" s="87">
        <v>30</v>
      </c>
      <c r="AG8" s="26" t="s">
        <v>72</v>
      </c>
      <c r="AH8" s="56">
        <v>63</v>
      </c>
      <c r="AI8" s="213">
        <f>AF8*AH8*65/1000</f>
        <v>122.85</v>
      </c>
      <c r="AJ8" s="54" t="e">
        <f>#REF!*#REF!</f>
        <v>#REF!</v>
      </c>
    </row>
    <row r="9" spans="1:36" s="52" customFormat="1" ht="18.75" customHeight="1">
      <c r="A9" s="264"/>
      <c r="B9" s="235"/>
      <c r="C9" s="89"/>
      <c r="D9" s="104"/>
      <c r="E9" s="104"/>
      <c r="F9" s="53"/>
      <c r="G9" s="54"/>
      <c r="H9" s="267"/>
      <c r="I9" s="29"/>
      <c r="J9" s="60"/>
      <c r="K9" s="104"/>
      <c r="L9" s="109"/>
      <c r="M9" s="53"/>
      <c r="N9" s="54"/>
      <c r="O9" s="264"/>
      <c r="P9" s="235"/>
      <c r="Q9" s="89">
        <v>10</v>
      </c>
      <c r="R9" s="104"/>
      <c r="S9" s="104"/>
      <c r="T9" s="245"/>
      <c r="U9" s="157">
        <f t="shared" si="0"/>
        <v>0</v>
      </c>
      <c r="V9" s="307"/>
      <c r="W9" s="24"/>
      <c r="X9" s="24"/>
      <c r="Y9" s="87"/>
      <c r="Z9" s="87"/>
      <c r="AA9" s="245"/>
      <c r="AB9" s="157">
        <f t="shared" si="1"/>
        <v>0</v>
      </c>
      <c r="AC9" s="267"/>
      <c r="AD9" s="24" t="s">
        <v>73</v>
      </c>
      <c r="AE9" s="24">
        <v>10</v>
      </c>
      <c r="AF9" s="87">
        <v>4</v>
      </c>
      <c r="AG9" s="26" t="s">
        <v>27</v>
      </c>
      <c r="AH9" s="56">
        <v>42</v>
      </c>
      <c r="AI9" s="213">
        <f aca="true" t="shared" si="2" ref="AI9:AI19">AF9*AH9</f>
        <v>168</v>
      </c>
      <c r="AJ9" s="54" t="e">
        <f>#REF!*#REF!</f>
        <v>#REF!</v>
      </c>
    </row>
    <row r="10" spans="1:36" s="52" customFormat="1" ht="18.75" customHeight="1">
      <c r="A10" s="264"/>
      <c r="B10" s="237"/>
      <c r="C10" s="238"/>
      <c r="D10" s="104"/>
      <c r="E10" s="104"/>
      <c r="F10" s="53"/>
      <c r="G10" s="54"/>
      <c r="H10" s="267"/>
      <c r="I10" s="24"/>
      <c r="J10" s="24"/>
      <c r="K10" s="87"/>
      <c r="L10" s="87"/>
      <c r="M10" s="53"/>
      <c r="N10" s="54"/>
      <c r="O10" s="264"/>
      <c r="P10" s="237" t="s">
        <v>122</v>
      </c>
      <c r="Q10" s="238"/>
      <c r="R10" s="104">
        <v>0.6</v>
      </c>
      <c r="S10" s="104" t="s">
        <v>2</v>
      </c>
      <c r="T10" s="245">
        <v>150</v>
      </c>
      <c r="U10" s="157">
        <f t="shared" si="0"/>
        <v>90</v>
      </c>
      <c r="V10" s="307"/>
      <c r="W10" s="24" t="s">
        <v>59</v>
      </c>
      <c r="X10" s="24"/>
      <c r="Y10" s="87">
        <v>4</v>
      </c>
      <c r="Z10" s="86" t="s">
        <v>0</v>
      </c>
      <c r="AA10" s="245"/>
      <c r="AB10" s="157">
        <f t="shared" si="1"/>
        <v>0</v>
      </c>
      <c r="AC10" s="267"/>
      <c r="AD10" s="24" t="s">
        <v>74</v>
      </c>
      <c r="AE10" s="25">
        <v>1</v>
      </c>
      <c r="AF10" s="87">
        <v>0.3</v>
      </c>
      <c r="AG10" s="86" t="s">
        <v>0</v>
      </c>
      <c r="AH10" s="56">
        <v>275</v>
      </c>
      <c r="AI10" s="213">
        <f t="shared" si="2"/>
        <v>82.5</v>
      </c>
      <c r="AJ10" s="54" t="e">
        <f>#REF!*#REF!</f>
        <v>#REF!</v>
      </c>
    </row>
    <row r="11" spans="1:36" s="52" customFormat="1" ht="18.75" customHeight="1">
      <c r="A11" s="264"/>
      <c r="B11" s="235"/>
      <c r="C11" s="89"/>
      <c r="D11" s="89"/>
      <c r="E11" s="104"/>
      <c r="F11" s="53"/>
      <c r="G11" s="54"/>
      <c r="H11" s="267"/>
      <c r="I11" s="24"/>
      <c r="J11" s="24"/>
      <c r="K11" s="87"/>
      <c r="L11" s="87"/>
      <c r="M11" s="53"/>
      <c r="N11" s="54"/>
      <c r="O11" s="264"/>
      <c r="P11" s="235" t="s">
        <v>117</v>
      </c>
      <c r="Q11" s="89"/>
      <c r="R11" s="89">
        <v>1</v>
      </c>
      <c r="S11" s="104" t="s">
        <v>27</v>
      </c>
      <c r="T11" s="245">
        <v>130</v>
      </c>
      <c r="U11" s="157">
        <f t="shared" si="0"/>
        <v>130</v>
      </c>
      <c r="V11" s="307"/>
      <c r="W11" s="24"/>
      <c r="X11" s="24"/>
      <c r="Y11" s="87"/>
      <c r="Z11" s="87"/>
      <c r="AA11" s="245"/>
      <c r="AB11" s="157">
        <f t="shared" si="1"/>
        <v>0</v>
      </c>
      <c r="AC11" s="267"/>
      <c r="AD11" s="24" t="s">
        <v>47</v>
      </c>
      <c r="AE11" s="24">
        <v>15</v>
      </c>
      <c r="AF11" s="87">
        <v>1.5</v>
      </c>
      <c r="AG11" s="86" t="s">
        <v>0</v>
      </c>
      <c r="AH11" s="56">
        <v>53</v>
      </c>
      <c r="AI11" s="213">
        <f t="shared" si="2"/>
        <v>79.5</v>
      </c>
      <c r="AJ11" s="54" t="e">
        <f>#REF!*#REF!</f>
        <v>#REF!</v>
      </c>
    </row>
    <row r="12" spans="1:36" s="52" customFormat="1" ht="18.75" customHeight="1">
      <c r="A12" s="264"/>
      <c r="B12" s="237"/>
      <c r="C12" s="89"/>
      <c r="D12" s="236"/>
      <c r="E12" s="104"/>
      <c r="F12" s="53"/>
      <c r="G12" s="54"/>
      <c r="H12" s="267"/>
      <c r="I12" s="24"/>
      <c r="J12" s="24"/>
      <c r="K12" s="104"/>
      <c r="L12" s="109"/>
      <c r="M12" s="53"/>
      <c r="N12" s="54"/>
      <c r="O12" s="264"/>
      <c r="P12" s="237" t="s">
        <v>118</v>
      </c>
      <c r="Q12" s="89"/>
      <c r="R12" s="236">
        <v>1</v>
      </c>
      <c r="S12" s="104" t="s">
        <v>27</v>
      </c>
      <c r="T12" s="245">
        <v>160</v>
      </c>
      <c r="U12" s="157"/>
      <c r="V12" s="307"/>
      <c r="W12" s="24"/>
      <c r="X12" s="24"/>
      <c r="Y12" s="87"/>
      <c r="Z12" s="87"/>
      <c r="AA12" s="245"/>
      <c r="AB12" s="157"/>
      <c r="AC12" s="267"/>
      <c r="AD12" s="29"/>
      <c r="AE12" s="30"/>
      <c r="AF12" s="87"/>
      <c r="AG12" s="86"/>
      <c r="AH12" s="56"/>
      <c r="AI12" s="213"/>
      <c r="AJ12" s="54"/>
    </row>
    <row r="13" spans="1:36" s="52" customFormat="1" ht="18.75" customHeight="1">
      <c r="A13" s="264"/>
      <c r="B13" s="235"/>
      <c r="C13" s="89"/>
      <c r="D13" s="104"/>
      <c r="E13" s="104"/>
      <c r="F13" s="53"/>
      <c r="G13" s="54"/>
      <c r="H13" s="267"/>
      <c r="I13" s="24"/>
      <c r="J13" s="24"/>
      <c r="K13" s="104"/>
      <c r="L13" s="109"/>
      <c r="M13" s="53"/>
      <c r="N13" s="54"/>
      <c r="O13" s="264"/>
      <c r="P13" s="235" t="s">
        <v>120</v>
      </c>
      <c r="Q13" s="89"/>
      <c r="R13" s="104">
        <v>0.6</v>
      </c>
      <c r="S13" s="104" t="s">
        <v>2</v>
      </c>
      <c r="T13" s="245">
        <v>120</v>
      </c>
      <c r="U13" s="157">
        <f>R13*T13</f>
        <v>72</v>
      </c>
      <c r="V13" s="307"/>
      <c r="W13" s="24"/>
      <c r="X13" s="24"/>
      <c r="Y13" s="104"/>
      <c r="Z13" s="109"/>
      <c r="AA13" s="245"/>
      <c r="AB13" s="157">
        <f>Y13*AA13</f>
        <v>0</v>
      </c>
      <c r="AC13" s="267"/>
      <c r="AD13" s="31"/>
      <c r="AE13" s="31"/>
      <c r="AF13" s="27"/>
      <c r="AG13" s="28"/>
      <c r="AH13" s="56"/>
      <c r="AI13" s="213"/>
      <c r="AJ13" s="54"/>
    </row>
    <row r="14" spans="1:36" s="52" customFormat="1" ht="18.75" customHeight="1">
      <c r="A14" s="264"/>
      <c r="B14" s="235"/>
      <c r="C14" s="89"/>
      <c r="D14" s="104"/>
      <c r="E14" s="104"/>
      <c r="F14" s="53"/>
      <c r="G14" s="54"/>
      <c r="H14" s="267"/>
      <c r="I14" s="24"/>
      <c r="J14" s="24"/>
      <c r="K14" s="104"/>
      <c r="L14" s="109"/>
      <c r="M14" s="53"/>
      <c r="N14" s="54"/>
      <c r="O14" s="264"/>
      <c r="P14" s="235" t="s">
        <v>121</v>
      </c>
      <c r="Q14" s="89"/>
      <c r="R14" s="104">
        <v>0.6</v>
      </c>
      <c r="S14" s="104" t="s">
        <v>2</v>
      </c>
      <c r="T14" s="245">
        <v>88</v>
      </c>
      <c r="U14" s="157">
        <f>R14*T14</f>
        <v>52.8</v>
      </c>
      <c r="V14" s="307"/>
      <c r="W14" s="24"/>
      <c r="X14" s="24"/>
      <c r="Y14" s="104"/>
      <c r="Z14" s="109"/>
      <c r="AA14" s="245"/>
      <c r="AB14" s="157">
        <f>Y14*AA14</f>
        <v>0</v>
      </c>
      <c r="AC14" s="267"/>
      <c r="AD14" s="31"/>
      <c r="AE14" s="31"/>
      <c r="AF14" s="27"/>
      <c r="AG14" s="28"/>
      <c r="AH14" s="56"/>
      <c r="AI14" s="213"/>
      <c r="AJ14" s="54"/>
    </row>
    <row r="15" spans="1:36" s="52" customFormat="1" ht="18.75" customHeight="1">
      <c r="A15" s="264"/>
      <c r="B15" s="235"/>
      <c r="C15" s="89"/>
      <c r="D15" s="104"/>
      <c r="E15" s="104"/>
      <c r="F15" s="53"/>
      <c r="G15" s="54"/>
      <c r="H15" s="267"/>
      <c r="I15" s="24"/>
      <c r="J15" s="24"/>
      <c r="K15" s="104"/>
      <c r="L15" s="109"/>
      <c r="M15" s="53"/>
      <c r="N15" s="54"/>
      <c r="O15" s="264"/>
      <c r="P15" s="235"/>
      <c r="Q15" s="89"/>
      <c r="R15" s="104"/>
      <c r="S15" s="104"/>
      <c r="T15" s="245"/>
      <c r="U15" s="157">
        <f>R15*T15</f>
        <v>0</v>
      </c>
      <c r="V15" s="307"/>
      <c r="W15" s="24"/>
      <c r="X15" s="24"/>
      <c r="Y15" s="104"/>
      <c r="Z15" s="109"/>
      <c r="AA15" s="245"/>
      <c r="AB15" s="157">
        <f>Y15*AA15</f>
        <v>0</v>
      </c>
      <c r="AC15" s="267"/>
      <c r="AD15" s="31"/>
      <c r="AE15" s="31"/>
      <c r="AF15" s="27"/>
      <c r="AG15" s="28"/>
      <c r="AH15" s="56"/>
      <c r="AI15" s="213"/>
      <c r="AJ15" s="54"/>
    </row>
    <row r="16" spans="1:36" s="52" customFormat="1" ht="18.75" customHeight="1">
      <c r="A16" s="265"/>
      <c r="B16" s="265"/>
      <c r="C16" s="265"/>
      <c r="D16" s="265"/>
      <c r="E16" s="265"/>
      <c r="F16" s="98"/>
      <c r="G16" s="99"/>
      <c r="H16" s="265"/>
      <c r="I16" s="265"/>
      <c r="J16" s="265"/>
      <c r="K16" s="265"/>
      <c r="L16" s="265"/>
      <c r="M16" s="98"/>
      <c r="N16" s="100"/>
      <c r="O16" s="265" t="s">
        <v>11</v>
      </c>
      <c r="P16" s="265"/>
      <c r="Q16" s="265"/>
      <c r="R16" s="265"/>
      <c r="S16" s="265"/>
      <c r="T16" s="246"/>
      <c r="U16" s="247"/>
      <c r="V16" s="265" t="s">
        <v>51</v>
      </c>
      <c r="W16" s="265"/>
      <c r="X16" s="265"/>
      <c r="Y16" s="265"/>
      <c r="Z16" s="265"/>
      <c r="AA16" s="246"/>
      <c r="AB16" s="247"/>
      <c r="AC16" s="265" t="s">
        <v>51</v>
      </c>
      <c r="AD16" s="265"/>
      <c r="AE16" s="265"/>
      <c r="AF16" s="265"/>
      <c r="AG16" s="265"/>
      <c r="AH16" s="100"/>
      <c r="AI16" s="228"/>
      <c r="AJ16" s="49"/>
    </row>
    <row r="17" spans="1:36" s="52" customFormat="1" ht="18.75" customHeight="1">
      <c r="A17" s="281"/>
      <c r="B17" s="89"/>
      <c r="C17" s="89"/>
      <c r="D17" s="104"/>
      <c r="E17" s="109"/>
      <c r="F17" s="53"/>
      <c r="G17" s="54"/>
      <c r="H17" s="297"/>
      <c r="I17" s="30"/>
      <c r="J17" s="30"/>
      <c r="K17" s="87"/>
      <c r="L17" s="86"/>
      <c r="M17" s="53"/>
      <c r="N17" s="54"/>
      <c r="O17" s="281" t="s">
        <v>52</v>
      </c>
      <c r="P17" s="89" t="s">
        <v>25</v>
      </c>
      <c r="Q17" s="89">
        <v>47</v>
      </c>
      <c r="R17" s="104">
        <v>3</v>
      </c>
      <c r="S17" s="109" t="s">
        <v>0</v>
      </c>
      <c r="T17" s="245"/>
      <c r="U17" s="157">
        <f aca="true" t="shared" si="3" ref="U17:U24">R17*T17</f>
        <v>0</v>
      </c>
      <c r="V17" s="284" t="s">
        <v>81</v>
      </c>
      <c r="W17" s="64" t="s">
        <v>83</v>
      </c>
      <c r="X17" s="65">
        <v>3</v>
      </c>
      <c r="Y17" s="87">
        <v>1</v>
      </c>
      <c r="Z17" s="87" t="s">
        <v>28</v>
      </c>
      <c r="AA17" s="245">
        <v>550</v>
      </c>
      <c r="AB17" s="157">
        <f aca="true" t="shared" si="4" ref="AB17:AB24">Y17*AA17</f>
        <v>550</v>
      </c>
      <c r="AC17" s="266" t="s">
        <v>55</v>
      </c>
      <c r="AD17" s="30" t="s">
        <v>76</v>
      </c>
      <c r="AE17" s="30">
        <v>40</v>
      </c>
      <c r="AF17" s="87">
        <v>3</v>
      </c>
      <c r="AG17" s="111" t="s">
        <v>0</v>
      </c>
      <c r="AH17" s="53"/>
      <c r="AI17" s="213">
        <f t="shared" si="2"/>
        <v>0</v>
      </c>
      <c r="AJ17" s="54" t="e">
        <f>#REF!*#REF!</f>
        <v>#REF!</v>
      </c>
    </row>
    <row r="18" spans="1:36" s="52" customFormat="1" ht="18.75" customHeight="1">
      <c r="A18" s="282"/>
      <c r="B18" s="89"/>
      <c r="C18" s="89"/>
      <c r="D18" s="104"/>
      <c r="E18" s="109"/>
      <c r="F18" s="53"/>
      <c r="G18" s="54"/>
      <c r="H18" s="298"/>
      <c r="I18" s="30"/>
      <c r="J18" s="30"/>
      <c r="K18" s="87"/>
      <c r="L18" s="86"/>
      <c r="M18" s="53"/>
      <c r="N18" s="54"/>
      <c r="O18" s="282"/>
      <c r="P18" s="89" t="s">
        <v>59</v>
      </c>
      <c r="Q18" s="89">
        <v>40</v>
      </c>
      <c r="R18" s="104">
        <v>3</v>
      </c>
      <c r="S18" s="109" t="s">
        <v>0</v>
      </c>
      <c r="T18" s="245"/>
      <c r="U18" s="157">
        <f t="shared" si="3"/>
        <v>0</v>
      </c>
      <c r="V18" s="285"/>
      <c r="W18" s="66" t="s">
        <v>58</v>
      </c>
      <c r="X18" s="67">
        <v>2</v>
      </c>
      <c r="Y18" s="87" t="s">
        <v>29</v>
      </c>
      <c r="Z18" s="87" t="s">
        <v>28</v>
      </c>
      <c r="AA18" s="245"/>
      <c r="AB18" s="157" t="e">
        <f t="shared" si="4"/>
        <v>#VALUE!</v>
      </c>
      <c r="AC18" s="267"/>
      <c r="AD18" s="30" t="s">
        <v>98</v>
      </c>
      <c r="AE18" s="30">
        <v>40</v>
      </c>
      <c r="AF18" s="87">
        <v>3</v>
      </c>
      <c r="AG18" s="86" t="s">
        <v>0</v>
      </c>
      <c r="AH18" s="53"/>
      <c r="AI18" s="213">
        <f t="shared" si="2"/>
        <v>0</v>
      </c>
      <c r="AJ18" s="54" t="e">
        <f>#REF!*#REF!</f>
        <v>#REF!</v>
      </c>
    </row>
    <row r="19" spans="1:36" s="52" customFormat="1" ht="18.75" customHeight="1">
      <c r="A19" s="282"/>
      <c r="B19" s="89"/>
      <c r="C19" s="89"/>
      <c r="D19" s="104"/>
      <c r="E19" s="109"/>
      <c r="F19" s="53"/>
      <c r="G19" s="54"/>
      <c r="H19" s="298"/>
      <c r="I19" s="30"/>
      <c r="J19" s="30"/>
      <c r="K19" s="87"/>
      <c r="L19" s="86"/>
      <c r="M19" s="53">
        <v>48</v>
      </c>
      <c r="N19" s="54">
        <f>K19*M19</f>
        <v>0</v>
      </c>
      <c r="O19" s="282"/>
      <c r="P19" s="89" t="s">
        <v>56</v>
      </c>
      <c r="Q19" s="89"/>
      <c r="R19" s="104">
        <v>3</v>
      </c>
      <c r="S19" s="109" t="s">
        <v>0</v>
      </c>
      <c r="T19" s="245"/>
      <c r="U19" s="157">
        <f t="shared" si="3"/>
        <v>0</v>
      </c>
      <c r="V19" s="285"/>
      <c r="W19" s="68" t="s">
        <v>62</v>
      </c>
      <c r="X19" s="69">
        <v>15</v>
      </c>
      <c r="Y19" s="87" t="s">
        <v>29</v>
      </c>
      <c r="Z19" s="87" t="s">
        <v>28</v>
      </c>
      <c r="AA19" s="245"/>
      <c r="AB19" s="157" t="e">
        <f t="shared" si="4"/>
        <v>#VALUE!</v>
      </c>
      <c r="AC19" s="267"/>
      <c r="AD19" s="29" t="s">
        <v>25</v>
      </c>
      <c r="AE19" s="30">
        <v>40</v>
      </c>
      <c r="AF19" s="87">
        <v>3</v>
      </c>
      <c r="AG19" s="86" t="s">
        <v>0</v>
      </c>
      <c r="AH19" s="53"/>
      <c r="AI19" s="213">
        <f t="shared" si="2"/>
        <v>0</v>
      </c>
      <c r="AJ19" s="54" t="e">
        <f>#REF!*#REF!</f>
        <v>#REF!</v>
      </c>
    </row>
    <row r="20" spans="1:36" s="52" customFormat="1" ht="18.75" customHeight="1">
      <c r="A20" s="282"/>
      <c r="B20" s="60"/>
      <c r="C20" s="60"/>
      <c r="D20" s="104"/>
      <c r="E20" s="109"/>
      <c r="F20" s="53"/>
      <c r="G20" s="54"/>
      <c r="H20" s="298"/>
      <c r="I20" s="30"/>
      <c r="J20" s="30"/>
      <c r="K20" s="87"/>
      <c r="L20" s="86"/>
      <c r="M20" s="53"/>
      <c r="N20" s="54"/>
      <c r="O20" s="282"/>
      <c r="P20" s="60"/>
      <c r="Q20" s="60"/>
      <c r="R20" s="104"/>
      <c r="S20" s="109"/>
      <c r="T20" s="245"/>
      <c r="U20" s="157">
        <f t="shared" si="3"/>
        <v>0</v>
      </c>
      <c r="V20" s="285"/>
      <c r="W20" s="68" t="s">
        <v>65</v>
      </c>
      <c r="X20" s="69"/>
      <c r="Y20" s="87" t="s">
        <v>29</v>
      </c>
      <c r="Z20" s="27" t="s">
        <v>252</v>
      </c>
      <c r="AA20" s="245"/>
      <c r="AB20" s="157" t="e">
        <f t="shared" si="4"/>
        <v>#VALUE!</v>
      </c>
      <c r="AC20" s="267"/>
      <c r="AD20" s="24"/>
      <c r="AE20" s="24"/>
      <c r="AF20" s="104"/>
      <c r="AG20" s="109"/>
      <c r="AH20" s="53"/>
      <c r="AI20" s="213"/>
      <c r="AJ20" s="54" t="e">
        <f>#REF!*#REF!</f>
        <v>#REF!</v>
      </c>
    </row>
    <row r="21" spans="1:36" s="52" customFormat="1" ht="18.75" customHeight="1">
      <c r="A21" s="282"/>
      <c r="B21" s="239"/>
      <c r="C21" s="89"/>
      <c r="D21" s="89"/>
      <c r="E21" s="89"/>
      <c r="F21" s="53"/>
      <c r="G21" s="54"/>
      <c r="H21" s="298"/>
      <c r="I21" s="30"/>
      <c r="J21" s="30"/>
      <c r="K21" s="87"/>
      <c r="L21" s="86"/>
      <c r="M21" s="53">
        <v>80</v>
      </c>
      <c r="N21" s="54"/>
      <c r="O21" s="282"/>
      <c r="P21" s="239" t="s">
        <v>30</v>
      </c>
      <c r="Q21" s="89">
        <v>133</v>
      </c>
      <c r="R21" s="89">
        <v>4</v>
      </c>
      <c r="S21" s="89" t="s">
        <v>63</v>
      </c>
      <c r="T21" s="251">
        <v>170</v>
      </c>
      <c r="U21" s="157">
        <f t="shared" si="3"/>
        <v>680</v>
      </c>
      <c r="V21" s="285"/>
      <c r="W21" s="71" t="s">
        <v>15</v>
      </c>
      <c r="X21" s="54">
        <v>133</v>
      </c>
      <c r="Y21" s="54">
        <v>2</v>
      </c>
      <c r="Z21" s="54" t="s">
        <v>63</v>
      </c>
      <c r="AA21" s="245">
        <v>170</v>
      </c>
      <c r="AB21" s="157">
        <f t="shared" si="4"/>
        <v>340</v>
      </c>
      <c r="AC21" s="267"/>
      <c r="AD21" s="71" t="s">
        <v>16</v>
      </c>
      <c r="AE21" s="54">
        <v>133</v>
      </c>
      <c r="AF21" s="54">
        <v>4</v>
      </c>
      <c r="AG21" s="72" t="s">
        <v>63</v>
      </c>
      <c r="AH21" s="56">
        <v>170</v>
      </c>
      <c r="AI21" s="213"/>
      <c r="AJ21" s="54"/>
    </row>
    <row r="22" spans="1:36" s="52" customFormat="1" ht="18.75" customHeight="1">
      <c r="A22" s="282"/>
      <c r="B22" s="60"/>
      <c r="C22" s="60"/>
      <c r="D22" s="104"/>
      <c r="E22" s="109"/>
      <c r="F22" s="53"/>
      <c r="G22" s="54"/>
      <c r="H22" s="298"/>
      <c r="I22" s="24"/>
      <c r="J22" s="24"/>
      <c r="K22" s="87"/>
      <c r="L22" s="86"/>
      <c r="M22" s="53">
        <v>40</v>
      </c>
      <c r="N22" s="54"/>
      <c r="O22" s="282"/>
      <c r="P22" s="60"/>
      <c r="Q22" s="60"/>
      <c r="R22" s="104"/>
      <c r="S22" s="109"/>
      <c r="T22" s="248"/>
      <c r="U22" s="157">
        <f t="shared" si="3"/>
        <v>0</v>
      </c>
      <c r="V22" s="285"/>
      <c r="W22" s="71"/>
      <c r="X22" s="54"/>
      <c r="Y22" s="54"/>
      <c r="Z22" s="54"/>
      <c r="AA22" s="248"/>
      <c r="AB22" s="157">
        <f t="shared" si="4"/>
        <v>0</v>
      </c>
      <c r="AC22" s="267"/>
      <c r="AD22" s="24"/>
      <c r="AE22" s="24"/>
      <c r="AF22" s="104"/>
      <c r="AG22" s="109"/>
      <c r="AH22" s="45"/>
      <c r="AI22" s="213"/>
      <c r="AJ22" s="54"/>
    </row>
    <row r="23" spans="1:36" s="52" customFormat="1" ht="18.75" customHeight="1">
      <c r="A23" s="282"/>
      <c r="B23" s="60"/>
      <c r="C23" s="60"/>
      <c r="D23" s="104"/>
      <c r="E23" s="109"/>
      <c r="F23" s="53"/>
      <c r="G23" s="54"/>
      <c r="H23" s="298"/>
      <c r="I23" s="24"/>
      <c r="J23" s="24"/>
      <c r="K23" s="104"/>
      <c r="L23" s="109"/>
      <c r="M23" s="53"/>
      <c r="N23" s="54"/>
      <c r="O23" s="282"/>
      <c r="P23" s="60"/>
      <c r="Q23" s="60"/>
      <c r="R23" s="104"/>
      <c r="S23" s="109"/>
      <c r="T23" s="245"/>
      <c r="U23" s="157">
        <f t="shared" si="3"/>
        <v>0</v>
      </c>
      <c r="V23" s="285"/>
      <c r="W23" s="73" t="s">
        <v>82</v>
      </c>
      <c r="X23" s="73">
        <v>1</v>
      </c>
      <c r="Y23" s="87"/>
      <c r="Z23" s="87"/>
      <c r="AA23" s="245"/>
      <c r="AB23" s="157">
        <f t="shared" si="4"/>
        <v>0</v>
      </c>
      <c r="AC23" s="267"/>
      <c r="AD23" s="24"/>
      <c r="AE23" s="24"/>
      <c r="AF23" s="104"/>
      <c r="AG23" s="109"/>
      <c r="AH23" s="45"/>
      <c r="AI23" s="213"/>
      <c r="AJ23" s="54"/>
    </row>
    <row r="24" spans="1:36" s="52" customFormat="1" ht="18.75" customHeight="1" thickBot="1">
      <c r="A24" s="283"/>
      <c r="B24" s="60"/>
      <c r="C24" s="60"/>
      <c r="D24" s="104"/>
      <c r="E24" s="109"/>
      <c r="F24" s="53"/>
      <c r="G24" s="54"/>
      <c r="H24" s="298"/>
      <c r="I24" s="24"/>
      <c r="J24" s="24"/>
      <c r="K24" s="104"/>
      <c r="L24" s="109"/>
      <c r="M24" s="53"/>
      <c r="N24" s="54">
        <f>K24*M24</f>
        <v>0</v>
      </c>
      <c r="O24" s="283"/>
      <c r="P24" s="60"/>
      <c r="Q24" s="60"/>
      <c r="R24" s="104"/>
      <c r="S24" s="109"/>
      <c r="T24" s="249"/>
      <c r="U24" s="250">
        <f t="shared" si="3"/>
        <v>0</v>
      </c>
      <c r="V24" s="285"/>
      <c r="W24" s="66"/>
      <c r="X24" s="67"/>
      <c r="Y24" s="87"/>
      <c r="Z24" s="87"/>
      <c r="AA24" s="249"/>
      <c r="AB24" s="250">
        <f t="shared" si="4"/>
        <v>0</v>
      </c>
      <c r="AC24" s="294"/>
      <c r="AD24" s="24"/>
      <c r="AE24" s="24"/>
      <c r="AF24" s="104"/>
      <c r="AG24" s="109"/>
      <c r="AH24" s="229"/>
      <c r="AI24" s="230"/>
      <c r="AJ24" s="54" t="e">
        <f>#REF!*#REF!</f>
        <v>#REF!</v>
      </c>
    </row>
    <row r="25" spans="1:37" s="42" customFormat="1" ht="18.75" customHeight="1">
      <c r="A25" s="286" t="s">
        <v>187</v>
      </c>
      <c r="B25" s="113" t="s">
        <v>188</v>
      </c>
      <c r="C25" s="274"/>
      <c r="D25" s="274"/>
      <c r="E25" s="275"/>
      <c r="F25" s="276" t="e">
        <f>SUM(#REF!)</f>
        <v>#REF!</v>
      </c>
      <c r="G25" s="276"/>
      <c r="H25" s="271" t="s">
        <v>187</v>
      </c>
      <c r="I25" s="113" t="s">
        <v>188</v>
      </c>
      <c r="J25" s="274"/>
      <c r="K25" s="274"/>
      <c r="L25" s="275"/>
      <c r="M25" s="276">
        <f>SUM(N6:N24)</f>
        <v>0</v>
      </c>
      <c r="N25" s="277"/>
      <c r="O25" s="286" t="s">
        <v>187</v>
      </c>
      <c r="P25" s="113" t="s">
        <v>188</v>
      </c>
      <c r="Q25" s="274">
        <v>2</v>
      </c>
      <c r="R25" s="274"/>
      <c r="S25" s="275"/>
      <c r="T25" s="276">
        <f>SUM(U6:U24)</f>
        <v>1784.8</v>
      </c>
      <c r="U25" s="277"/>
      <c r="V25" s="271" t="s">
        <v>187</v>
      </c>
      <c r="W25" s="113" t="s">
        <v>188</v>
      </c>
      <c r="X25" s="274">
        <v>1.5</v>
      </c>
      <c r="Y25" s="274"/>
      <c r="Z25" s="275"/>
      <c r="AA25" s="276" t="e">
        <f>SUM(AB6:AB24)</f>
        <v>#VALUE!</v>
      </c>
      <c r="AB25" s="277"/>
      <c r="AC25" s="271" t="s">
        <v>187</v>
      </c>
      <c r="AD25" s="113" t="s">
        <v>188</v>
      </c>
      <c r="AE25" s="274">
        <v>2</v>
      </c>
      <c r="AF25" s="274"/>
      <c r="AG25" s="289"/>
      <c r="AH25" s="276">
        <f>SUM(AI6:AI24)</f>
        <v>722.85</v>
      </c>
      <c r="AI25" s="277"/>
      <c r="AK25" s="141">
        <f>(C25+J25+Q25+X25+AE25)/3</f>
        <v>1.8333333333333333</v>
      </c>
    </row>
    <row r="26" spans="1:37" s="42" customFormat="1" ht="18.75" customHeight="1">
      <c r="A26" s="287"/>
      <c r="B26" s="115" t="s">
        <v>189</v>
      </c>
      <c r="C26" s="260"/>
      <c r="D26" s="260"/>
      <c r="E26" s="261"/>
      <c r="F26" s="116"/>
      <c r="G26" s="117"/>
      <c r="H26" s="272"/>
      <c r="I26" s="115" t="s">
        <v>189</v>
      </c>
      <c r="J26" s="260"/>
      <c r="K26" s="260"/>
      <c r="L26" s="261"/>
      <c r="M26" s="118"/>
      <c r="N26" s="117"/>
      <c r="O26" s="287"/>
      <c r="P26" s="115" t="s">
        <v>189</v>
      </c>
      <c r="Q26" s="260">
        <v>0.3</v>
      </c>
      <c r="R26" s="260"/>
      <c r="S26" s="261"/>
      <c r="T26" s="118"/>
      <c r="U26" s="119"/>
      <c r="V26" s="272"/>
      <c r="W26" s="115" t="s">
        <v>189</v>
      </c>
      <c r="X26" s="260">
        <v>0.5</v>
      </c>
      <c r="Y26" s="260"/>
      <c r="Z26" s="261"/>
      <c r="AA26" s="120"/>
      <c r="AB26" s="117"/>
      <c r="AC26" s="272"/>
      <c r="AD26" s="115" t="s">
        <v>189</v>
      </c>
      <c r="AE26" s="260">
        <v>0.7</v>
      </c>
      <c r="AF26" s="260"/>
      <c r="AG26" s="262"/>
      <c r="AH26" s="121"/>
      <c r="AI26" s="122"/>
      <c r="AK26" s="141">
        <f aca="true" t="shared" si="5" ref="AK26:AK31">(C26+J26+Q26+X26+AE26)/3</f>
        <v>0.5</v>
      </c>
    </row>
    <row r="27" spans="1:37" s="42" customFormat="1" ht="18.75" customHeight="1">
      <c r="A27" s="287"/>
      <c r="B27" s="123" t="s">
        <v>196</v>
      </c>
      <c r="C27" s="260"/>
      <c r="D27" s="260"/>
      <c r="E27" s="261"/>
      <c r="F27" s="116"/>
      <c r="G27" s="117"/>
      <c r="H27" s="272"/>
      <c r="I27" s="123" t="s">
        <v>196</v>
      </c>
      <c r="J27" s="260"/>
      <c r="K27" s="260"/>
      <c r="L27" s="261"/>
      <c r="M27" s="118"/>
      <c r="N27" s="117"/>
      <c r="O27" s="287"/>
      <c r="P27" s="123" t="s">
        <v>196</v>
      </c>
      <c r="Q27" s="260">
        <v>0.3</v>
      </c>
      <c r="R27" s="260"/>
      <c r="S27" s="261"/>
      <c r="T27" s="118"/>
      <c r="U27" s="119"/>
      <c r="V27" s="272"/>
      <c r="W27" s="123" t="s">
        <v>196</v>
      </c>
      <c r="X27" s="260">
        <v>0.5</v>
      </c>
      <c r="Y27" s="260"/>
      <c r="Z27" s="261"/>
      <c r="AA27" s="120"/>
      <c r="AB27" s="117"/>
      <c r="AC27" s="272"/>
      <c r="AD27" s="123" t="s">
        <v>196</v>
      </c>
      <c r="AE27" s="260">
        <v>0.3</v>
      </c>
      <c r="AF27" s="260"/>
      <c r="AG27" s="262"/>
      <c r="AH27" s="121"/>
      <c r="AI27" s="122"/>
      <c r="AK27" s="141">
        <f t="shared" si="5"/>
        <v>0.3666666666666667</v>
      </c>
    </row>
    <row r="28" spans="1:37" s="42" customFormat="1" ht="18.75" customHeight="1">
      <c r="A28" s="287"/>
      <c r="B28" s="124" t="s">
        <v>190</v>
      </c>
      <c r="C28" s="260"/>
      <c r="D28" s="260"/>
      <c r="E28" s="261"/>
      <c r="F28" s="116"/>
      <c r="G28" s="117"/>
      <c r="H28" s="272"/>
      <c r="I28" s="124" t="s">
        <v>190</v>
      </c>
      <c r="J28" s="260"/>
      <c r="K28" s="260"/>
      <c r="L28" s="261"/>
      <c r="M28" s="118"/>
      <c r="N28" s="117"/>
      <c r="O28" s="287"/>
      <c r="P28" s="124" t="s">
        <v>190</v>
      </c>
      <c r="Q28" s="260">
        <v>0.5</v>
      </c>
      <c r="R28" s="260"/>
      <c r="S28" s="261"/>
      <c r="T28" s="118"/>
      <c r="U28" s="119"/>
      <c r="V28" s="272"/>
      <c r="W28" s="124" t="s">
        <v>191</v>
      </c>
      <c r="X28" s="260">
        <v>0.5</v>
      </c>
      <c r="Y28" s="260"/>
      <c r="Z28" s="261"/>
      <c r="AA28" s="120"/>
      <c r="AB28" s="117"/>
      <c r="AC28" s="272"/>
      <c r="AD28" s="124" t="s">
        <v>191</v>
      </c>
      <c r="AE28" s="260">
        <v>0.5</v>
      </c>
      <c r="AF28" s="260"/>
      <c r="AG28" s="262"/>
      <c r="AH28" s="121"/>
      <c r="AI28" s="122"/>
      <c r="AK28" s="141">
        <f t="shared" si="5"/>
        <v>0.5</v>
      </c>
    </row>
    <row r="29" spans="1:37" s="42" customFormat="1" ht="18.75" customHeight="1">
      <c r="A29" s="287"/>
      <c r="B29" s="115" t="s">
        <v>197</v>
      </c>
      <c r="C29" s="260"/>
      <c r="D29" s="260"/>
      <c r="E29" s="261"/>
      <c r="F29" s="116"/>
      <c r="G29" s="117"/>
      <c r="H29" s="272"/>
      <c r="I29" s="115" t="s">
        <v>197</v>
      </c>
      <c r="J29" s="260"/>
      <c r="K29" s="260"/>
      <c r="L29" s="261"/>
      <c r="M29" s="118"/>
      <c r="N29" s="117"/>
      <c r="O29" s="287"/>
      <c r="P29" s="115" t="s">
        <v>197</v>
      </c>
      <c r="Q29" s="260">
        <v>1</v>
      </c>
      <c r="R29" s="260"/>
      <c r="S29" s="261"/>
      <c r="T29" s="118"/>
      <c r="U29" s="119"/>
      <c r="V29" s="272"/>
      <c r="W29" s="115" t="s">
        <v>197</v>
      </c>
      <c r="X29" s="260">
        <v>1</v>
      </c>
      <c r="Y29" s="260"/>
      <c r="Z29" s="261"/>
      <c r="AA29" s="120"/>
      <c r="AB29" s="117"/>
      <c r="AC29" s="272"/>
      <c r="AD29" s="115" t="s">
        <v>197</v>
      </c>
      <c r="AE29" s="260">
        <v>1</v>
      </c>
      <c r="AF29" s="260"/>
      <c r="AG29" s="262"/>
      <c r="AH29" s="121"/>
      <c r="AI29" s="122"/>
      <c r="AK29" s="141">
        <f t="shared" si="5"/>
        <v>1</v>
      </c>
    </row>
    <row r="30" spans="1:37" s="42" customFormat="1" ht="18.75" customHeight="1">
      <c r="A30" s="287"/>
      <c r="B30" s="115" t="s">
        <v>198</v>
      </c>
      <c r="C30" s="260"/>
      <c r="D30" s="260"/>
      <c r="E30" s="261"/>
      <c r="F30" s="116"/>
      <c r="G30" s="117"/>
      <c r="H30" s="272"/>
      <c r="I30" s="115" t="s">
        <v>198</v>
      </c>
      <c r="J30" s="260"/>
      <c r="K30" s="260"/>
      <c r="L30" s="261"/>
      <c r="M30" s="125"/>
      <c r="N30" s="117"/>
      <c r="O30" s="287"/>
      <c r="P30" s="115" t="s">
        <v>198</v>
      </c>
      <c r="Q30" s="260">
        <v>0.6</v>
      </c>
      <c r="R30" s="260"/>
      <c r="S30" s="261"/>
      <c r="T30" s="118"/>
      <c r="U30" s="119"/>
      <c r="V30" s="272"/>
      <c r="W30" s="115" t="s">
        <v>198</v>
      </c>
      <c r="X30" s="260">
        <v>0.3</v>
      </c>
      <c r="Y30" s="260"/>
      <c r="Z30" s="261"/>
      <c r="AA30" s="120"/>
      <c r="AB30" s="117"/>
      <c r="AC30" s="272"/>
      <c r="AD30" s="115" t="s">
        <v>198</v>
      </c>
      <c r="AE30" s="260">
        <v>0.6</v>
      </c>
      <c r="AF30" s="260"/>
      <c r="AG30" s="262"/>
      <c r="AH30" s="121"/>
      <c r="AI30" s="122"/>
      <c r="AJ30" s="42">
        <v>0.2</v>
      </c>
      <c r="AK30" s="141">
        <f t="shared" si="5"/>
        <v>0.5</v>
      </c>
    </row>
    <row r="31" spans="1:37" s="42" customFormat="1" ht="18.75" customHeight="1" thickBot="1">
      <c r="A31" s="288"/>
      <c r="B31" s="126" t="s">
        <v>199</v>
      </c>
      <c r="C31" s="268"/>
      <c r="D31" s="268"/>
      <c r="E31" s="269"/>
      <c r="F31" s="127"/>
      <c r="G31" s="128"/>
      <c r="H31" s="273"/>
      <c r="I31" s="126" t="s">
        <v>199</v>
      </c>
      <c r="J31" s="268"/>
      <c r="K31" s="268"/>
      <c r="L31" s="269"/>
      <c r="M31" s="129"/>
      <c r="N31" s="128"/>
      <c r="O31" s="288"/>
      <c r="P31" s="126" t="s">
        <v>199</v>
      </c>
      <c r="Q31" s="268">
        <f>Q25*70+Q26*75+Q27*25+Q28*45+Q30*120+Q29*60</f>
        <v>324.5</v>
      </c>
      <c r="R31" s="268"/>
      <c r="S31" s="269"/>
      <c r="T31" s="129"/>
      <c r="U31" s="130"/>
      <c r="V31" s="273"/>
      <c r="W31" s="126" t="s">
        <v>199</v>
      </c>
      <c r="X31" s="268">
        <f>X25*70+X26*75+X27*25+X28*45+X30*120+X29*60</f>
        <v>273.5</v>
      </c>
      <c r="Y31" s="268"/>
      <c r="Z31" s="269"/>
      <c r="AA31" s="131"/>
      <c r="AB31" s="128"/>
      <c r="AC31" s="273"/>
      <c r="AD31" s="126" t="s">
        <v>199</v>
      </c>
      <c r="AE31" s="268">
        <f>AE25*70+AE26*75+AE27*25+AE28*45+AE30*120+AE29*60</f>
        <v>354.5</v>
      </c>
      <c r="AF31" s="268"/>
      <c r="AG31" s="270"/>
      <c r="AH31" s="132"/>
      <c r="AI31" s="133"/>
      <c r="AK31" s="141">
        <f t="shared" si="5"/>
        <v>317.5</v>
      </c>
    </row>
    <row r="32" spans="1:36" s="52" customFormat="1" ht="18.75" customHeight="1">
      <c r="A32" s="93"/>
      <c r="B32" s="94"/>
      <c r="C32" s="94"/>
      <c r="D32" s="134"/>
      <c r="E32" s="134"/>
      <c r="F32" s="95"/>
      <c r="G32" s="94"/>
      <c r="H32" s="96"/>
      <c r="I32" s="94"/>
      <c r="J32" s="94"/>
      <c r="K32" s="134"/>
      <c r="L32" s="134"/>
      <c r="M32" s="95"/>
      <c r="N32" s="94"/>
      <c r="O32" s="97"/>
      <c r="P32" s="93"/>
      <c r="Q32" s="93"/>
      <c r="R32" s="101"/>
      <c r="S32" s="101"/>
      <c r="T32" s="95"/>
      <c r="U32" s="94"/>
      <c r="V32" s="96"/>
      <c r="W32" s="93"/>
      <c r="X32" s="93"/>
      <c r="Y32" s="101"/>
      <c r="Z32" s="101"/>
      <c r="AA32" s="95"/>
      <c r="AB32" s="94"/>
      <c r="AC32" s="93"/>
      <c r="AD32" s="94"/>
      <c r="AE32" s="94"/>
      <c r="AF32" s="134"/>
      <c r="AG32" s="134"/>
      <c r="AH32" s="95"/>
      <c r="AI32" s="94"/>
      <c r="AJ32" s="94"/>
    </row>
    <row r="33" spans="1:49" s="52" customFormat="1" ht="19.5" customHeight="1">
      <c r="A33" s="301" t="s">
        <v>67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135"/>
      <c r="AJ33" s="74"/>
      <c r="AK33" s="75"/>
      <c r="AL33" s="75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</row>
    <row r="34" spans="1:49" s="52" customFormat="1" ht="22.5" customHeight="1">
      <c r="A34" s="278" t="s">
        <v>92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136"/>
      <c r="AJ34" s="76"/>
      <c r="AK34" s="77"/>
      <c r="AL34" s="77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</row>
  </sheetData>
  <sheetProtection selectLockedCells="1" selectUnlockedCells="1"/>
  <mergeCells count="84">
    <mergeCell ref="A1:L1"/>
    <mergeCell ref="P1:AD1"/>
    <mergeCell ref="H16:L16"/>
    <mergeCell ref="H6:H15"/>
    <mergeCell ref="O6:O15"/>
    <mergeCell ref="V6:V15"/>
    <mergeCell ref="AD4:AG4"/>
    <mergeCell ref="AC5:AG5"/>
    <mergeCell ref="B4:E4"/>
    <mergeCell ref="I4:L4"/>
    <mergeCell ref="AD2:AG2"/>
    <mergeCell ref="O17:O24"/>
    <mergeCell ref="H5:L5"/>
    <mergeCell ref="O5:S5"/>
    <mergeCell ref="H2:H4"/>
    <mergeCell ref="A33:AH33"/>
    <mergeCell ref="A2:A4"/>
    <mergeCell ref="B2:E2"/>
    <mergeCell ref="J25:L25"/>
    <mergeCell ref="M25:N25"/>
    <mergeCell ref="AC17:AC24"/>
    <mergeCell ref="P2:S2"/>
    <mergeCell ref="V2:V4"/>
    <mergeCell ref="W2:Z2"/>
    <mergeCell ref="C25:E25"/>
    <mergeCell ref="F25:G25"/>
    <mergeCell ref="H25:H31"/>
    <mergeCell ref="X25:Z25"/>
    <mergeCell ref="AA25:AB25"/>
    <mergeCell ref="H17:H24"/>
    <mergeCell ref="P4:S4"/>
    <mergeCell ref="W4:Z4"/>
    <mergeCell ref="V5:Z5"/>
    <mergeCell ref="AC2:AC4"/>
    <mergeCell ref="I2:L2"/>
    <mergeCell ref="O2:O4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C26:E26"/>
    <mergeCell ref="J26:L26"/>
    <mergeCell ref="Q26:S26"/>
    <mergeCell ref="X26:Z26"/>
    <mergeCell ref="AE26:AG26"/>
    <mergeCell ref="Q25:S25"/>
    <mergeCell ref="T25:U25"/>
    <mergeCell ref="V25:V31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AC25:AC31"/>
    <mergeCell ref="C30:E30"/>
    <mergeCell ref="J30:L30"/>
    <mergeCell ref="Q30:S30"/>
    <mergeCell ref="X30:Z30"/>
    <mergeCell ref="AE30:AG30"/>
    <mergeCell ref="C31:E31"/>
    <mergeCell ref="J31:L31"/>
    <mergeCell ref="Q31:S31"/>
    <mergeCell ref="X31:Z31"/>
    <mergeCell ref="AE31:AG31"/>
    <mergeCell ref="J29:L29"/>
    <mergeCell ref="C29:E29"/>
    <mergeCell ref="Q29:S29"/>
    <mergeCell ref="X29:Z29"/>
    <mergeCell ref="AE29:AG29"/>
    <mergeCell ref="A6:A15"/>
    <mergeCell ref="A16:E16"/>
    <mergeCell ref="AC6:AC15"/>
    <mergeCell ref="AC16:AG16"/>
    <mergeCell ref="C27:E2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"/>
  <sheetViews>
    <sheetView tabSelected="1" view="pageBreakPreview" zoomScale="85" zoomScaleNormal="75" zoomScaleSheetLayoutView="85" zoomScalePageLayoutView="0" workbookViewId="0" topLeftCell="A1">
      <selection activeCell="Q26" sqref="Q26:S26"/>
    </sheetView>
  </sheetViews>
  <sheetFormatPr defaultColWidth="6.125" defaultRowHeight="22.5" customHeight="1"/>
  <cols>
    <col min="1" max="1" width="3.75390625" style="78" customWidth="1"/>
    <col min="2" max="2" width="18.375" style="79" customWidth="1"/>
    <col min="3" max="3" width="6.125" style="79" hidden="1" customWidth="1"/>
    <col min="4" max="5" width="5.625" style="79" customWidth="1"/>
    <col min="6" max="6" width="6.125" style="80" hidden="1" customWidth="1"/>
    <col min="7" max="7" width="6.125" style="81" hidden="1" customWidth="1"/>
    <col min="8" max="8" width="3.625" style="78" customWidth="1"/>
    <col min="9" max="9" width="20.50390625" style="79" customWidth="1"/>
    <col min="10" max="10" width="6.125" style="79" hidden="1" customWidth="1"/>
    <col min="11" max="12" width="5.625" style="79" customWidth="1"/>
    <col min="13" max="13" width="6.125" style="80" hidden="1" customWidth="1"/>
    <col min="14" max="14" width="6.125" style="81" hidden="1" customWidth="1"/>
    <col min="15" max="15" width="3.875" style="78" customWidth="1"/>
    <col min="16" max="16" width="16.375" style="79" customWidth="1"/>
    <col min="17" max="17" width="6.125" style="79" hidden="1" customWidth="1"/>
    <col min="18" max="19" width="5.625" style="79" customWidth="1"/>
    <col min="20" max="20" width="6.125" style="80" hidden="1" customWidth="1"/>
    <col min="21" max="21" width="6.125" style="81" hidden="1" customWidth="1"/>
    <col min="22" max="22" width="3.625" style="82" customWidth="1"/>
    <col min="23" max="23" width="16.125" style="79" customWidth="1"/>
    <col min="24" max="24" width="6.125" style="79" hidden="1" customWidth="1"/>
    <col min="25" max="26" width="5.625" style="79" customWidth="1"/>
    <col min="27" max="27" width="6.125" style="80" hidden="1" customWidth="1"/>
    <col min="28" max="28" width="6.125" style="81" hidden="1" customWidth="1"/>
    <col min="29" max="29" width="4.125" style="78" customWidth="1"/>
    <col min="30" max="30" width="16.125" style="79" customWidth="1"/>
    <col min="31" max="31" width="6.125" style="79" hidden="1" customWidth="1"/>
    <col min="32" max="33" width="5.625" style="79" customWidth="1"/>
    <col min="34" max="34" width="6.125" style="83" hidden="1" customWidth="1"/>
    <col min="35" max="35" width="10.00390625" style="81" hidden="1" customWidth="1"/>
    <col min="36" max="36" width="4.125" style="78" customWidth="1"/>
    <col min="37" max="37" width="16.125" style="79" customWidth="1"/>
    <col min="38" max="38" width="6.125" style="79" hidden="1" customWidth="1"/>
    <col min="39" max="40" width="5.625" style="79" customWidth="1"/>
    <col min="41" max="41" width="6.125" style="83" hidden="1" customWidth="1"/>
    <col min="42" max="42" width="10.00390625" style="81" hidden="1" customWidth="1"/>
    <col min="43" max="43" width="10.375" style="84" customWidth="1"/>
    <col min="44" max="52" width="6.125" style="84" customWidth="1"/>
    <col min="53" max="54" width="6.25390625" style="84" bestFit="1" customWidth="1"/>
    <col min="55" max="55" width="6.125" style="84" customWidth="1"/>
    <col min="56" max="56" width="6.25390625" style="84" bestFit="1" customWidth="1"/>
    <col min="57" max="57" width="10.875" style="84" bestFit="1" customWidth="1"/>
    <col min="58" max="16384" width="6.125" style="84" customWidth="1"/>
  </cols>
  <sheetData>
    <row r="1" spans="1:42" s="103" customFormat="1" ht="30" customHeight="1">
      <c r="A1" s="304" t="s">
        <v>262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241">
        <f>'[1]第五周'!$O$1</f>
        <v>6</v>
      </c>
      <c r="N1" s="242"/>
      <c r="O1" s="243">
        <f>'第一周'!O1+1</f>
        <v>2</v>
      </c>
      <c r="P1" s="305" t="s">
        <v>261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102"/>
      <c r="AF1" s="102">
        <v>60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1:42" s="42" customFormat="1" ht="18.75" customHeight="1">
      <c r="A2" s="300" t="s">
        <v>33</v>
      </c>
      <c r="B2" s="317">
        <v>44445</v>
      </c>
      <c r="C2" s="317"/>
      <c r="D2" s="317"/>
      <c r="E2" s="317"/>
      <c r="F2" s="32"/>
      <c r="G2" s="33"/>
      <c r="H2" s="300" t="s">
        <v>33</v>
      </c>
      <c r="I2" s="293">
        <f>B2+1</f>
        <v>44446</v>
      </c>
      <c r="J2" s="293"/>
      <c r="K2" s="293"/>
      <c r="L2" s="293"/>
      <c r="M2" s="34"/>
      <c r="N2" s="35"/>
      <c r="O2" s="292" t="s">
        <v>33</v>
      </c>
      <c r="P2" s="295">
        <f>I2+1</f>
        <v>44447</v>
      </c>
      <c r="Q2" s="295"/>
      <c r="R2" s="295"/>
      <c r="S2" s="295"/>
      <c r="T2" s="36"/>
      <c r="U2" s="37"/>
      <c r="V2" s="292" t="s">
        <v>33</v>
      </c>
      <c r="W2" s="296">
        <f>P2+1</f>
        <v>44448</v>
      </c>
      <c r="X2" s="296"/>
      <c r="Y2" s="296"/>
      <c r="Z2" s="296"/>
      <c r="AA2" s="38"/>
      <c r="AB2" s="39"/>
      <c r="AC2" s="292" t="s">
        <v>33</v>
      </c>
      <c r="AD2" s="299">
        <f>W2+1</f>
        <v>44449</v>
      </c>
      <c r="AE2" s="299"/>
      <c r="AF2" s="299"/>
      <c r="AG2" s="334"/>
      <c r="AH2" s="212"/>
      <c r="AI2" s="41"/>
      <c r="AJ2" s="292" t="s">
        <v>33</v>
      </c>
      <c r="AK2" s="329">
        <f>AD2+1</f>
        <v>44450</v>
      </c>
      <c r="AL2" s="330"/>
      <c r="AM2" s="330"/>
      <c r="AN2" s="331"/>
      <c r="AO2" s="212"/>
      <c r="AP2" s="41"/>
    </row>
    <row r="3" spans="1:42" s="42" customFormat="1" ht="18.75" customHeight="1">
      <c r="A3" s="300"/>
      <c r="B3" s="43" t="s">
        <v>34</v>
      </c>
      <c r="C3" s="43" t="s">
        <v>35</v>
      </c>
      <c r="D3" s="44" t="s">
        <v>36</v>
      </c>
      <c r="E3" s="44" t="s">
        <v>37</v>
      </c>
      <c r="F3" s="45" t="s">
        <v>38</v>
      </c>
      <c r="G3" s="43" t="s">
        <v>39</v>
      </c>
      <c r="H3" s="300"/>
      <c r="I3" s="43" t="s">
        <v>34</v>
      </c>
      <c r="J3" s="43" t="s">
        <v>35</v>
      </c>
      <c r="K3" s="44" t="s">
        <v>36</v>
      </c>
      <c r="L3" s="44" t="s">
        <v>37</v>
      </c>
      <c r="M3" s="45" t="s">
        <v>38</v>
      </c>
      <c r="N3" s="46" t="s">
        <v>39</v>
      </c>
      <c r="O3" s="292"/>
      <c r="P3" s="43" t="s">
        <v>34</v>
      </c>
      <c r="Q3" s="43" t="s">
        <v>35</v>
      </c>
      <c r="R3" s="44" t="s">
        <v>36</v>
      </c>
      <c r="S3" s="44" t="s">
        <v>37</v>
      </c>
      <c r="T3" s="45" t="s">
        <v>38</v>
      </c>
      <c r="U3" s="46" t="s">
        <v>39</v>
      </c>
      <c r="V3" s="292"/>
      <c r="W3" s="43" t="s">
        <v>34</v>
      </c>
      <c r="X3" s="43" t="s">
        <v>35</v>
      </c>
      <c r="Y3" s="44" t="s">
        <v>36</v>
      </c>
      <c r="Z3" s="44" t="s">
        <v>37</v>
      </c>
      <c r="AA3" s="45" t="s">
        <v>38</v>
      </c>
      <c r="AB3" s="46" t="s">
        <v>39</v>
      </c>
      <c r="AC3" s="292"/>
      <c r="AD3" s="43" t="s">
        <v>34</v>
      </c>
      <c r="AE3" s="43" t="s">
        <v>35</v>
      </c>
      <c r="AF3" s="44" t="s">
        <v>36</v>
      </c>
      <c r="AG3" s="213" t="s">
        <v>37</v>
      </c>
      <c r="AH3" s="56" t="s">
        <v>38</v>
      </c>
      <c r="AI3" s="46" t="s">
        <v>39</v>
      </c>
      <c r="AJ3" s="292"/>
      <c r="AK3" s="43" t="s">
        <v>34</v>
      </c>
      <c r="AL3" s="43" t="s">
        <v>35</v>
      </c>
      <c r="AM3" s="44" t="s">
        <v>36</v>
      </c>
      <c r="AN3" s="213" t="s">
        <v>37</v>
      </c>
      <c r="AO3" s="56" t="s">
        <v>38</v>
      </c>
      <c r="AP3" s="46" t="s">
        <v>39</v>
      </c>
    </row>
    <row r="4" spans="1:42" s="52" customFormat="1" ht="18.75" customHeight="1" hidden="1">
      <c r="A4" s="300"/>
      <c r="B4" s="290" t="s">
        <v>40</v>
      </c>
      <c r="C4" s="290"/>
      <c r="D4" s="290"/>
      <c r="E4" s="290"/>
      <c r="F4" s="47"/>
      <c r="G4" s="48"/>
      <c r="H4" s="300"/>
      <c r="I4" s="290" t="s">
        <v>41</v>
      </c>
      <c r="J4" s="290"/>
      <c r="K4" s="290"/>
      <c r="L4" s="290"/>
      <c r="M4" s="47"/>
      <c r="N4" s="49"/>
      <c r="O4" s="292"/>
      <c r="P4" s="290" t="s">
        <v>42</v>
      </c>
      <c r="Q4" s="290"/>
      <c r="R4" s="290"/>
      <c r="S4" s="290"/>
      <c r="T4" s="45"/>
      <c r="U4" s="50"/>
      <c r="V4" s="292"/>
      <c r="W4" s="290" t="s">
        <v>43</v>
      </c>
      <c r="X4" s="290"/>
      <c r="Y4" s="290"/>
      <c r="Z4" s="290"/>
      <c r="AA4" s="47"/>
      <c r="AB4" s="49"/>
      <c r="AC4" s="292"/>
      <c r="AD4" s="308" t="s">
        <v>44</v>
      </c>
      <c r="AE4" s="308"/>
      <c r="AF4" s="308"/>
      <c r="AG4" s="332"/>
      <c r="AH4" s="47"/>
      <c r="AI4" s="49"/>
      <c r="AJ4" s="292"/>
      <c r="AK4" s="308" t="s">
        <v>44</v>
      </c>
      <c r="AL4" s="308"/>
      <c r="AM4" s="308"/>
      <c r="AN4" s="332"/>
      <c r="AO4" s="47"/>
      <c r="AP4" s="49"/>
    </row>
    <row r="5" spans="1:42" s="52" customFormat="1" ht="18.75" customHeight="1">
      <c r="A5" s="279" t="s">
        <v>45</v>
      </c>
      <c r="B5" s="280"/>
      <c r="C5" s="280"/>
      <c r="D5" s="280"/>
      <c r="E5" s="280"/>
      <c r="F5" s="98"/>
      <c r="G5" s="99"/>
      <c r="H5" s="279" t="s">
        <v>45</v>
      </c>
      <c r="I5" s="280"/>
      <c r="J5" s="280"/>
      <c r="K5" s="280"/>
      <c r="L5" s="280"/>
      <c r="M5" s="98"/>
      <c r="N5" s="100"/>
      <c r="O5" s="291" t="s">
        <v>45</v>
      </c>
      <c r="P5" s="280"/>
      <c r="Q5" s="280"/>
      <c r="R5" s="280"/>
      <c r="S5" s="280"/>
      <c r="T5" s="98"/>
      <c r="U5" s="100"/>
      <c r="V5" s="291" t="s">
        <v>45</v>
      </c>
      <c r="W5" s="280"/>
      <c r="X5" s="280"/>
      <c r="Y5" s="280"/>
      <c r="Z5" s="280"/>
      <c r="AA5" s="98"/>
      <c r="AB5" s="100"/>
      <c r="AC5" s="291" t="s">
        <v>45</v>
      </c>
      <c r="AD5" s="280"/>
      <c r="AE5" s="280"/>
      <c r="AF5" s="280"/>
      <c r="AG5" s="333"/>
      <c r="AH5" s="47"/>
      <c r="AI5" s="49"/>
      <c r="AJ5" s="291" t="s">
        <v>45</v>
      </c>
      <c r="AK5" s="280"/>
      <c r="AL5" s="280"/>
      <c r="AM5" s="280"/>
      <c r="AN5" s="333"/>
      <c r="AO5" s="47"/>
      <c r="AP5" s="49"/>
    </row>
    <row r="6" spans="1:42" s="52" customFormat="1" ht="18.75" customHeight="1">
      <c r="A6" s="306" t="s">
        <v>193</v>
      </c>
      <c r="B6" s="161" t="s">
        <v>245</v>
      </c>
      <c r="C6" s="55">
        <v>2</v>
      </c>
      <c r="D6" s="87">
        <v>10</v>
      </c>
      <c r="E6" s="86" t="s">
        <v>108</v>
      </c>
      <c r="F6" s="245">
        <v>40</v>
      </c>
      <c r="G6" s="157">
        <f aca="true" t="shared" si="0" ref="G6:G11">D6*F6</f>
        <v>400</v>
      </c>
      <c r="H6" s="281" t="s">
        <v>194</v>
      </c>
      <c r="I6" s="24" t="s">
        <v>195</v>
      </c>
      <c r="J6" s="24">
        <v>0.8</v>
      </c>
      <c r="K6" s="104">
        <v>3</v>
      </c>
      <c r="L6" s="87" t="s">
        <v>28</v>
      </c>
      <c r="M6" s="245">
        <v>7.5</v>
      </c>
      <c r="N6" s="157">
        <f aca="true" t="shared" si="1" ref="N6:N11">K6*M6</f>
        <v>22.5</v>
      </c>
      <c r="O6" s="266" t="s">
        <v>13</v>
      </c>
      <c r="P6" s="55" t="s">
        <v>93</v>
      </c>
      <c r="Q6" s="55">
        <v>46.5</v>
      </c>
      <c r="R6" s="87">
        <v>3</v>
      </c>
      <c r="S6" s="86" t="s">
        <v>0</v>
      </c>
      <c r="T6" s="53">
        <v>30</v>
      </c>
      <c r="U6" s="54">
        <f aca="true" t="shared" si="2" ref="U6:U12">R6*T6</f>
        <v>90</v>
      </c>
      <c r="V6" s="306" t="s">
        <v>256</v>
      </c>
      <c r="W6" s="55" t="s">
        <v>110</v>
      </c>
      <c r="X6" s="55">
        <v>41</v>
      </c>
      <c r="Y6" s="87">
        <v>5</v>
      </c>
      <c r="Z6" s="87" t="s">
        <v>28</v>
      </c>
      <c r="AA6" s="245">
        <v>65</v>
      </c>
      <c r="AB6" s="157">
        <f aca="true" t="shared" si="3" ref="AB6:AB12">Y6*AA6</f>
        <v>325</v>
      </c>
      <c r="AC6" s="266" t="s">
        <v>126</v>
      </c>
      <c r="AD6" s="252" t="s">
        <v>268</v>
      </c>
      <c r="AE6" s="252"/>
      <c r="AF6" s="253">
        <v>3</v>
      </c>
      <c r="AG6" s="254" t="s">
        <v>31</v>
      </c>
      <c r="AH6" s="255">
        <v>48</v>
      </c>
      <c r="AI6" s="157">
        <f aca="true" t="shared" si="4" ref="AI6:AI12">AF6*AH6</f>
        <v>144</v>
      </c>
      <c r="AJ6" s="306" t="s">
        <v>46</v>
      </c>
      <c r="AK6" s="55" t="s">
        <v>250</v>
      </c>
      <c r="AL6" s="55">
        <v>60</v>
      </c>
      <c r="AM6" s="87">
        <f>ROUND($AF$1*AL6/1260,0)</f>
        <v>3</v>
      </c>
      <c r="AN6" s="86" t="s">
        <v>28</v>
      </c>
      <c r="AO6" s="245">
        <v>24</v>
      </c>
      <c r="AP6" s="157">
        <f aca="true" t="shared" si="5" ref="AP6:AP11">AM6*AO6</f>
        <v>72</v>
      </c>
    </row>
    <row r="7" spans="1:42" s="52" customFormat="1" ht="18.75" customHeight="1">
      <c r="A7" s="307"/>
      <c r="B7" s="55" t="s">
        <v>104</v>
      </c>
      <c r="C7" s="55">
        <v>30</v>
      </c>
      <c r="D7" s="87">
        <f>ROUND($AF$1*C7/1000,1)</f>
        <v>1.8</v>
      </c>
      <c r="E7" s="86" t="s">
        <v>0</v>
      </c>
      <c r="F7" s="245">
        <v>83</v>
      </c>
      <c r="G7" s="157">
        <f t="shared" si="0"/>
        <v>149.4</v>
      </c>
      <c r="H7" s="282"/>
      <c r="I7" s="24"/>
      <c r="J7" s="24"/>
      <c r="K7" s="87"/>
      <c r="L7" s="87"/>
      <c r="M7" s="245"/>
      <c r="N7" s="157">
        <f t="shared" si="1"/>
        <v>0</v>
      </c>
      <c r="O7" s="267"/>
      <c r="P7" s="55" t="s">
        <v>94</v>
      </c>
      <c r="Q7" s="55">
        <v>19.5</v>
      </c>
      <c r="R7" s="87">
        <f aca="true" t="shared" si="6" ref="R7:R12">ROUND($AF$1*Q7/1000,1)</f>
        <v>1.2</v>
      </c>
      <c r="S7" s="86" t="s">
        <v>0</v>
      </c>
      <c r="T7" s="53">
        <v>450</v>
      </c>
      <c r="U7" s="54">
        <f t="shared" si="2"/>
        <v>540</v>
      </c>
      <c r="V7" s="307"/>
      <c r="W7" s="55" t="s">
        <v>1</v>
      </c>
      <c r="X7" s="55">
        <v>16</v>
      </c>
      <c r="Y7" s="87">
        <f>ROUND($AF$1*X7/1000,1)</f>
        <v>1</v>
      </c>
      <c r="Z7" s="87" t="s">
        <v>0</v>
      </c>
      <c r="AA7" s="245">
        <v>101</v>
      </c>
      <c r="AB7" s="157">
        <f t="shared" si="3"/>
        <v>101</v>
      </c>
      <c r="AC7" s="267"/>
      <c r="AD7" s="24" t="s">
        <v>125</v>
      </c>
      <c r="AE7" s="24"/>
      <c r="AF7" s="87" t="s">
        <v>29</v>
      </c>
      <c r="AG7" s="86" t="s">
        <v>2</v>
      </c>
      <c r="AH7" s="245"/>
      <c r="AI7" s="157" t="e">
        <f t="shared" si="4"/>
        <v>#VALUE!</v>
      </c>
      <c r="AJ7" s="307"/>
      <c r="AK7" s="55" t="s">
        <v>241</v>
      </c>
      <c r="AL7" s="55">
        <v>15</v>
      </c>
      <c r="AM7" s="87">
        <v>3</v>
      </c>
      <c r="AN7" s="86" t="s">
        <v>0</v>
      </c>
      <c r="AO7" s="245">
        <v>200</v>
      </c>
      <c r="AP7" s="157">
        <f t="shared" si="5"/>
        <v>600</v>
      </c>
    </row>
    <row r="8" spans="1:57" s="52" customFormat="1" ht="18.75" customHeight="1">
      <c r="A8" s="307"/>
      <c r="B8" s="55" t="s">
        <v>105</v>
      </c>
      <c r="C8" s="55">
        <v>1</v>
      </c>
      <c r="D8" s="87">
        <v>1</v>
      </c>
      <c r="E8" s="86" t="s">
        <v>109</v>
      </c>
      <c r="F8" s="245">
        <v>280</v>
      </c>
      <c r="G8" s="157">
        <f t="shared" si="0"/>
        <v>280</v>
      </c>
      <c r="H8" s="282"/>
      <c r="I8" s="71" t="s">
        <v>15</v>
      </c>
      <c r="J8" s="54">
        <v>100</v>
      </c>
      <c r="K8" s="54">
        <v>3</v>
      </c>
      <c r="L8" s="54" t="s">
        <v>63</v>
      </c>
      <c r="M8" s="245">
        <v>170</v>
      </c>
      <c r="N8" s="157">
        <f t="shared" si="1"/>
        <v>510</v>
      </c>
      <c r="O8" s="267"/>
      <c r="P8" s="55" t="s">
        <v>95</v>
      </c>
      <c r="Q8" s="55">
        <v>22</v>
      </c>
      <c r="R8" s="87">
        <f t="shared" si="6"/>
        <v>1.3</v>
      </c>
      <c r="S8" s="86" t="s">
        <v>0</v>
      </c>
      <c r="T8" s="53">
        <v>180</v>
      </c>
      <c r="U8" s="54">
        <f t="shared" si="2"/>
        <v>234</v>
      </c>
      <c r="V8" s="307"/>
      <c r="W8" s="55" t="s">
        <v>111</v>
      </c>
      <c r="X8" s="55">
        <v>8</v>
      </c>
      <c r="Y8" s="87">
        <f>ROUND($AF$1*X8/1000,1)</f>
        <v>0.5</v>
      </c>
      <c r="Z8" s="87" t="s">
        <v>0</v>
      </c>
      <c r="AA8" s="245">
        <v>48</v>
      </c>
      <c r="AB8" s="157">
        <f t="shared" si="3"/>
        <v>24</v>
      </c>
      <c r="AC8" s="267"/>
      <c r="AD8" s="24" t="s">
        <v>123</v>
      </c>
      <c r="AE8" s="24"/>
      <c r="AF8" s="87">
        <v>4</v>
      </c>
      <c r="AG8" s="86" t="s">
        <v>124</v>
      </c>
      <c r="AH8" s="245">
        <v>45</v>
      </c>
      <c r="AI8" s="157">
        <f t="shared" si="4"/>
        <v>180</v>
      </c>
      <c r="AJ8" s="307"/>
      <c r="AK8" s="55" t="s">
        <v>48</v>
      </c>
      <c r="AL8" s="55">
        <v>1</v>
      </c>
      <c r="AM8" s="87" t="s">
        <v>29</v>
      </c>
      <c r="AN8" s="86" t="s">
        <v>0</v>
      </c>
      <c r="AO8" s="245"/>
      <c r="AP8" s="157" t="e">
        <f t="shared" si="5"/>
        <v>#VALUE!</v>
      </c>
      <c r="AY8" s="266" t="s">
        <v>70</v>
      </c>
      <c r="AZ8" s="24" t="s">
        <v>71</v>
      </c>
      <c r="BA8" s="25">
        <v>1.5</v>
      </c>
      <c r="BB8" s="87">
        <v>90</v>
      </c>
      <c r="BC8" s="26" t="s">
        <v>19</v>
      </c>
      <c r="BD8" s="53">
        <v>65</v>
      </c>
      <c r="BE8" s="54"/>
    </row>
    <row r="9" spans="1:57" s="52" customFormat="1" ht="18.75" customHeight="1">
      <c r="A9" s="307"/>
      <c r="B9" s="24" t="s">
        <v>106</v>
      </c>
      <c r="C9" s="55">
        <v>10</v>
      </c>
      <c r="D9" s="87">
        <f>ROUND($AF$1*C9/1000,1)</f>
        <v>0.6</v>
      </c>
      <c r="E9" s="86" t="s">
        <v>0</v>
      </c>
      <c r="F9" s="245">
        <v>60</v>
      </c>
      <c r="G9" s="157">
        <f t="shared" si="0"/>
        <v>36</v>
      </c>
      <c r="H9" s="282"/>
      <c r="I9" s="85" t="s">
        <v>244</v>
      </c>
      <c r="J9" s="57">
        <v>33</v>
      </c>
      <c r="K9" s="87">
        <v>1</v>
      </c>
      <c r="L9" s="87" t="s">
        <v>27</v>
      </c>
      <c r="M9" s="245">
        <v>70</v>
      </c>
      <c r="N9" s="157">
        <f t="shared" si="1"/>
        <v>70</v>
      </c>
      <c r="O9" s="267"/>
      <c r="P9" s="24" t="s">
        <v>96</v>
      </c>
      <c r="Q9" s="55">
        <v>20</v>
      </c>
      <c r="R9" s="87">
        <f t="shared" si="6"/>
        <v>1.2</v>
      </c>
      <c r="S9" s="86" t="s">
        <v>0</v>
      </c>
      <c r="T9" s="53">
        <v>450</v>
      </c>
      <c r="U9" s="54">
        <f t="shared" si="2"/>
        <v>540</v>
      </c>
      <c r="V9" s="307"/>
      <c r="W9" s="24" t="s">
        <v>22</v>
      </c>
      <c r="X9" s="55">
        <v>4</v>
      </c>
      <c r="Y9" s="87">
        <f>ROUND($AF$1*X9/1000,1)</f>
        <v>0.2</v>
      </c>
      <c r="Z9" s="87" t="s">
        <v>0</v>
      </c>
      <c r="AA9" s="245">
        <v>105</v>
      </c>
      <c r="AB9" s="157">
        <f t="shared" si="3"/>
        <v>21</v>
      </c>
      <c r="AC9" s="267"/>
      <c r="AD9" s="24"/>
      <c r="AE9" s="24"/>
      <c r="AF9" s="87"/>
      <c r="AG9" s="86"/>
      <c r="AH9" s="245"/>
      <c r="AI9" s="157">
        <f t="shared" si="4"/>
        <v>0</v>
      </c>
      <c r="AJ9" s="307"/>
      <c r="AK9" s="24" t="s">
        <v>47</v>
      </c>
      <c r="AL9" s="55">
        <v>15</v>
      </c>
      <c r="AM9" s="87">
        <v>1</v>
      </c>
      <c r="AN9" s="86" t="s">
        <v>0</v>
      </c>
      <c r="AO9" s="245">
        <v>53</v>
      </c>
      <c r="AP9" s="157">
        <f t="shared" si="5"/>
        <v>53</v>
      </c>
      <c r="AY9" s="267"/>
      <c r="AZ9" s="24"/>
      <c r="BA9" s="25"/>
      <c r="BB9" s="27"/>
      <c r="BC9" s="28"/>
      <c r="BD9" s="53">
        <v>45</v>
      </c>
      <c r="BE9" s="54">
        <f>BB9*BD9</f>
        <v>0</v>
      </c>
    </row>
    <row r="10" spans="1:57" s="52" customFormat="1" ht="18.75" customHeight="1">
      <c r="A10" s="307"/>
      <c r="B10" s="55" t="s">
        <v>107</v>
      </c>
      <c r="C10" s="55">
        <v>40</v>
      </c>
      <c r="D10" s="87">
        <v>3</v>
      </c>
      <c r="E10" s="86" t="s">
        <v>109</v>
      </c>
      <c r="F10" s="245">
        <v>10</v>
      </c>
      <c r="G10" s="157">
        <f t="shared" si="0"/>
        <v>30</v>
      </c>
      <c r="H10" s="282"/>
      <c r="I10" s="24"/>
      <c r="J10" s="24"/>
      <c r="K10" s="87"/>
      <c r="L10" s="86"/>
      <c r="M10" s="245"/>
      <c r="N10" s="157">
        <f t="shared" si="1"/>
        <v>0</v>
      </c>
      <c r="O10" s="267"/>
      <c r="P10" s="55" t="s">
        <v>1</v>
      </c>
      <c r="Q10" s="55">
        <v>22</v>
      </c>
      <c r="R10" s="87">
        <f t="shared" si="6"/>
        <v>1.3</v>
      </c>
      <c r="S10" s="86" t="s">
        <v>0</v>
      </c>
      <c r="T10" s="53">
        <v>101</v>
      </c>
      <c r="U10" s="54">
        <f t="shared" si="2"/>
        <v>131.3</v>
      </c>
      <c r="V10" s="307"/>
      <c r="W10" s="55" t="s">
        <v>240</v>
      </c>
      <c r="X10" s="55">
        <v>10</v>
      </c>
      <c r="Y10" s="87" t="s">
        <v>29</v>
      </c>
      <c r="Z10" s="87" t="s">
        <v>0</v>
      </c>
      <c r="AA10" s="245"/>
      <c r="AB10" s="157" t="e">
        <f t="shared" si="3"/>
        <v>#VALUE!</v>
      </c>
      <c r="AC10" s="267"/>
      <c r="AD10" s="24"/>
      <c r="AE10" s="24"/>
      <c r="AF10" s="87"/>
      <c r="AG10" s="86"/>
      <c r="AH10" s="245"/>
      <c r="AI10" s="157">
        <f t="shared" si="4"/>
        <v>0</v>
      </c>
      <c r="AJ10" s="307"/>
      <c r="AK10" s="55" t="s">
        <v>49</v>
      </c>
      <c r="AL10" s="55">
        <v>40</v>
      </c>
      <c r="AM10" s="87">
        <f>ROUND($AF$1*AL10/1000,1)</f>
        <v>2.4</v>
      </c>
      <c r="AN10" s="86" t="s">
        <v>0</v>
      </c>
      <c r="AO10" s="245">
        <v>67</v>
      </c>
      <c r="AP10" s="157">
        <f t="shared" si="5"/>
        <v>160.79999999999998</v>
      </c>
      <c r="AY10" s="267"/>
      <c r="AZ10" s="24" t="s">
        <v>50</v>
      </c>
      <c r="BA10" s="25">
        <v>20</v>
      </c>
      <c r="BB10" s="87">
        <v>40</v>
      </c>
      <c r="BC10" s="26" t="s">
        <v>72</v>
      </c>
      <c r="BD10" s="53"/>
      <c r="BE10" s="54">
        <f>BB10*BD10</f>
        <v>0</v>
      </c>
    </row>
    <row r="11" spans="1:57" s="52" customFormat="1" ht="18.75" customHeight="1">
      <c r="A11" s="307"/>
      <c r="B11" s="55" t="s">
        <v>93</v>
      </c>
      <c r="C11" s="55">
        <v>40</v>
      </c>
      <c r="D11" s="87">
        <f>ROUND($AF$1*C11/1000,1)</f>
        <v>2.4</v>
      </c>
      <c r="E11" s="86" t="s">
        <v>0</v>
      </c>
      <c r="F11" s="245">
        <v>30</v>
      </c>
      <c r="G11" s="157">
        <f t="shared" si="0"/>
        <v>72</v>
      </c>
      <c r="H11" s="282"/>
      <c r="I11" s="105"/>
      <c r="J11" s="105"/>
      <c r="K11" s="87"/>
      <c r="L11" s="87"/>
      <c r="M11" s="245"/>
      <c r="N11" s="157">
        <f t="shared" si="1"/>
        <v>0</v>
      </c>
      <c r="O11" s="267"/>
      <c r="P11" s="55" t="s">
        <v>3</v>
      </c>
      <c r="Q11" s="55">
        <v>2</v>
      </c>
      <c r="R11" s="87">
        <f t="shared" si="6"/>
        <v>0.1</v>
      </c>
      <c r="S11" s="86" t="s">
        <v>0</v>
      </c>
      <c r="T11" s="53">
        <v>275</v>
      </c>
      <c r="U11" s="54">
        <f t="shared" si="2"/>
        <v>27.5</v>
      </c>
      <c r="V11" s="307"/>
      <c r="W11" s="55" t="s">
        <v>32</v>
      </c>
      <c r="X11" s="55">
        <v>8</v>
      </c>
      <c r="Y11" s="87">
        <f>ROUND($AF$1*X11/1000,1)</f>
        <v>0.5</v>
      </c>
      <c r="Z11" s="87" t="s">
        <v>0</v>
      </c>
      <c r="AA11" s="245">
        <v>46</v>
      </c>
      <c r="AB11" s="157">
        <f t="shared" si="3"/>
        <v>23</v>
      </c>
      <c r="AC11" s="267"/>
      <c r="AD11" s="24"/>
      <c r="AE11" s="24"/>
      <c r="AF11" s="87"/>
      <c r="AG11" s="86"/>
      <c r="AH11" s="245"/>
      <c r="AI11" s="157">
        <f t="shared" si="4"/>
        <v>0</v>
      </c>
      <c r="AJ11" s="307"/>
      <c r="AK11" s="25" t="s">
        <v>251</v>
      </c>
      <c r="AL11" s="61">
        <v>2.5</v>
      </c>
      <c r="AM11" s="87" t="s">
        <v>29</v>
      </c>
      <c r="AN11" s="28" t="s">
        <v>2</v>
      </c>
      <c r="AO11" s="245"/>
      <c r="AP11" s="157" t="e">
        <f t="shared" si="5"/>
        <v>#VALUE!</v>
      </c>
      <c r="AY11" s="267"/>
      <c r="AZ11" s="24" t="s">
        <v>73</v>
      </c>
      <c r="BA11" s="24">
        <v>10</v>
      </c>
      <c r="BB11" s="87">
        <v>4</v>
      </c>
      <c r="BC11" s="26" t="s">
        <v>27</v>
      </c>
      <c r="BD11" s="53">
        <v>125</v>
      </c>
      <c r="BE11" s="54">
        <f>BB11*BD11</f>
        <v>500</v>
      </c>
    </row>
    <row r="12" spans="1:57" s="52" customFormat="1" ht="18.75" customHeight="1">
      <c r="A12" s="307"/>
      <c r="B12" s="24"/>
      <c r="C12" s="24"/>
      <c r="D12" s="104"/>
      <c r="E12" s="109"/>
      <c r="F12" s="245"/>
      <c r="G12" s="157"/>
      <c r="H12" s="282"/>
      <c r="I12" s="106"/>
      <c r="J12" s="106"/>
      <c r="K12" s="107"/>
      <c r="L12" s="108"/>
      <c r="M12" s="245"/>
      <c r="N12" s="157"/>
      <c r="O12" s="267"/>
      <c r="P12" s="55" t="s">
        <v>32</v>
      </c>
      <c r="Q12" s="55">
        <v>10</v>
      </c>
      <c r="R12" s="87">
        <f t="shared" si="6"/>
        <v>0.6</v>
      </c>
      <c r="S12" s="86" t="s">
        <v>0</v>
      </c>
      <c r="T12" s="53">
        <v>46</v>
      </c>
      <c r="U12" s="54">
        <f t="shared" si="2"/>
        <v>27.599999999999998</v>
      </c>
      <c r="V12" s="307"/>
      <c r="W12" s="24" t="s">
        <v>107</v>
      </c>
      <c r="X12" s="24" t="s">
        <v>29</v>
      </c>
      <c r="Y12" s="54">
        <v>3</v>
      </c>
      <c r="Z12" s="54" t="s">
        <v>28</v>
      </c>
      <c r="AA12" s="245">
        <v>10</v>
      </c>
      <c r="AB12" s="157">
        <f t="shared" si="3"/>
        <v>30</v>
      </c>
      <c r="AC12" s="267"/>
      <c r="AD12" s="88" t="s">
        <v>246</v>
      </c>
      <c r="AE12" s="57">
        <v>133</v>
      </c>
      <c r="AF12" s="87">
        <v>4</v>
      </c>
      <c r="AG12" s="86" t="s">
        <v>63</v>
      </c>
      <c r="AH12" s="245">
        <v>125</v>
      </c>
      <c r="AI12" s="157">
        <f t="shared" si="4"/>
        <v>500</v>
      </c>
      <c r="AJ12" s="307"/>
      <c r="AK12" s="24" t="s">
        <v>1</v>
      </c>
      <c r="AL12" s="24"/>
      <c r="AM12" s="87">
        <v>2</v>
      </c>
      <c r="AN12" s="86" t="s">
        <v>0</v>
      </c>
      <c r="AO12" s="245">
        <v>101</v>
      </c>
      <c r="AP12" s="157"/>
      <c r="AY12" s="267"/>
      <c r="AZ12" s="24" t="s">
        <v>74</v>
      </c>
      <c r="BA12" s="25">
        <v>1</v>
      </c>
      <c r="BB12" s="87">
        <f>ROUND($AI$1*BA12/1000,1)</f>
        <v>0</v>
      </c>
      <c r="BC12" s="86" t="s">
        <v>0</v>
      </c>
      <c r="BD12" s="53"/>
      <c r="BE12" s="54">
        <f>BB12*BD12</f>
        <v>0</v>
      </c>
    </row>
    <row r="13" spans="1:57" s="52" customFormat="1" ht="18.75" customHeight="1">
      <c r="A13" s="307"/>
      <c r="B13" s="24"/>
      <c r="C13" s="24"/>
      <c r="D13" s="104"/>
      <c r="E13" s="109"/>
      <c r="F13" s="245"/>
      <c r="G13" s="157">
        <f>D13*F13</f>
        <v>0</v>
      </c>
      <c r="H13" s="282"/>
      <c r="I13" s="106"/>
      <c r="J13" s="106"/>
      <c r="K13" s="107"/>
      <c r="L13" s="108"/>
      <c r="M13" s="245"/>
      <c r="N13" s="157">
        <f>K13*M13</f>
        <v>0</v>
      </c>
      <c r="O13" s="267"/>
      <c r="P13" s="55"/>
      <c r="Q13" s="55"/>
      <c r="R13" s="87"/>
      <c r="S13" s="86"/>
      <c r="T13" s="53"/>
      <c r="U13" s="54"/>
      <c r="V13" s="307"/>
      <c r="W13" s="24"/>
      <c r="X13" s="24"/>
      <c r="Y13" s="104"/>
      <c r="Z13" s="109"/>
      <c r="AA13" s="245"/>
      <c r="AB13" s="157">
        <f>Y13*AA13</f>
        <v>0</v>
      </c>
      <c r="AC13" s="267"/>
      <c r="AD13" s="31"/>
      <c r="AE13" s="31"/>
      <c r="AF13" s="27"/>
      <c r="AG13" s="28"/>
      <c r="AH13" s="245"/>
      <c r="AI13" s="157">
        <f>AF13*AH13</f>
        <v>0</v>
      </c>
      <c r="AJ13" s="307"/>
      <c r="AK13" s="24"/>
      <c r="AL13" s="24"/>
      <c r="AM13" s="104"/>
      <c r="AN13" s="109"/>
      <c r="AO13" s="245"/>
      <c r="AP13" s="157">
        <f>AM13*AO13</f>
        <v>0</v>
      </c>
      <c r="AY13" s="267"/>
      <c r="AZ13" s="24" t="s">
        <v>47</v>
      </c>
      <c r="BA13" s="24">
        <v>15</v>
      </c>
      <c r="BB13" s="87">
        <v>0.6</v>
      </c>
      <c r="BC13" s="86" t="s">
        <v>0</v>
      </c>
      <c r="BD13" s="53"/>
      <c r="BE13" s="54">
        <f>BB13*BD13</f>
        <v>0</v>
      </c>
    </row>
    <row r="14" spans="1:57" s="52" customFormat="1" ht="18.75" customHeight="1">
      <c r="A14" s="307"/>
      <c r="B14" s="24"/>
      <c r="C14" s="24"/>
      <c r="D14" s="104"/>
      <c r="E14" s="109"/>
      <c r="F14" s="245"/>
      <c r="G14" s="157">
        <f>D14*F14</f>
        <v>0</v>
      </c>
      <c r="H14" s="282"/>
      <c r="I14" s="110"/>
      <c r="J14" s="110"/>
      <c r="K14" s="107"/>
      <c r="L14" s="108"/>
      <c r="M14" s="245"/>
      <c r="N14" s="157">
        <f>K14*M14</f>
        <v>0</v>
      </c>
      <c r="O14" s="267"/>
      <c r="P14" s="55"/>
      <c r="Q14" s="55"/>
      <c r="R14" s="87"/>
      <c r="S14" s="86"/>
      <c r="T14" s="53"/>
      <c r="U14" s="54"/>
      <c r="V14" s="307"/>
      <c r="W14" s="24"/>
      <c r="X14" s="24"/>
      <c r="Y14" s="87"/>
      <c r="Z14" s="87"/>
      <c r="AA14" s="245"/>
      <c r="AB14" s="157">
        <f>Y14*AA14</f>
        <v>0</v>
      </c>
      <c r="AC14" s="267"/>
      <c r="AD14" s="31"/>
      <c r="AE14" s="31"/>
      <c r="AF14" s="27"/>
      <c r="AG14" s="28"/>
      <c r="AH14" s="245"/>
      <c r="AI14" s="157">
        <f>AF14*AH14</f>
        <v>0</v>
      </c>
      <c r="AJ14" s="307"/>
      <c r="AK14" s="24"/>
      <c r="AL14" s="24"/>
      <c r="AM14" s="104"/>
      <c r="AN14" s="109"/>
      <c r="AO14" s="245"/>
      <c r="AP14" s="157">
        <f>AM14*AO14</f>
        <v>0</v>
      </c>
      <c r="AY14" s="267"/>
      <c r="AZ14" s="29" t="s">
        <v>75</v>
      </c>
      <c r="BA14" s="30">
        <v>1</v>
      </c>
      <c r="BB14" s="87">
        <v>4</v>
      </c>
      <c r="BC14" s="86" t="s">
        <v>27</v>
      </c>
      <c r="BD14" s="53"/>
      <c r="BE14" s="54"/>
    </row>
    <row r="15" spans="1:57" s="42" customFormat="1" ht="18.75" customHeight="1">
      <c r="A15" s="307"/>
      <c r="B15" s="24"/>
      <c r="C15" s="24"/>
      <c r="D15" s="104"/>
      <c r="E15" s="109"/>
      <c r="F15" s="245"/>
      <c r="G15" s="157">
        <f>D15*F15</f>
        <v>0</v>
      </c>
      <c r="H15" s="282"/>
      <c r="I15" s="110"/>
      <c r="J15" s="110"/>
      <c r="K15" s="107"/>
      <c r="L15" s="108"/>
      <c r="M15" s="245"/>
      <c r="N15" s="157">
        <f>K15*M15</f>
        <v>0</v>
      </c>
      <c r="O15" s="267"/>
      <c r="P15" s="55"/>
      <c r="Q15" s="55"/>
      <c r="R15" s="87"/>
      <c r="S15" s="86"/>
      <c r="T15" s="53"/>
      <c r="U15" s="54"/>
      <c r="V15" s="307"/>
      <c r="W15" s="24"/>
      <c r="X15" s="24"/>
      <c r="Y15" s="104"/>
      <c r="Z15" s="109"/>
      <c r="AA15" s="245"/>
      <c r="AB15" s="157">
        <f>Y15*AA15</f>
        <v>0</v>
      </c>
      <c r="AC15" s="267"/>
      <c r="AD15" s="25"/>
      <c r="AE15" s="25"/>
      <c r="AF15" s="27"/>
      <c r="AG15" s="28"/>
      <c r="AH15" s="245"/>
      <c r="AI15" s="157">
        <f>AF15*AH15</f>
        <v>0</v>
      </c>
      <c r="AJ15" s="307"/>
      <c r="AK15" s="24"/>
      <c r="AL15" s="24"/>
      <c r="AM15" s="104"/>
      <c r="AN15" s="109"/>
      <c r="AO15" s="245"/>
      <c r="AP15" s="157">
        <f>AM15*AO15</f>
        <v>0</v>
      </c>
      <c r="AY15" s="267"/>
      <c r="AZ15" s="31"/>
      <c r="BA15" s="31"/>
      <c r="BB15" s="27"/>
      <c r="BC15" s="28"/>
      <c r="BD15" s="53"/>
      <c r="BE15" s="54"/>
    </row>
    <row r="16" spans="1:57" s="52" customFormat="1" ht="18.75" customHeight="1">
      <c r="A16" s="265" t="s">
        <v>51</v>
      </c>
      <c r="B16" s="265"/>
      <c r="C16" s="265"/>
      <c r="D16" s="265"/>
      <c r="E16" s="265"/>
      <c r="F16" s="246"/>
      <c r="G16" s="247"/>
      <c r="H16" s="265" t="s">
        <v>51</v>
      </c>
      <c r="I16" s="265"/>
      <c r="J16" s="265"/>
      <c r="K16" s="265"/>
      <c r="L16" s="265"/>
      <c r="M16" s="246"/>
      <c r="N16" s="247"/>
      <c r="O16" s="265" t="s">
        <v>51</v>
      </c>
      <c r="P16" s="265"/>
      <c r="Q16" s="265"/>
      <c r="R16" s="265"/>
      <c r="S16" s="265"/>
      <c r="T16" s="98"/>
      <c r="U16" s="99"/>
      <c r="V16" s="265" t="s">
        <v>51</v>
      </c>
      <c r="W16" s="265"/>
      <c r="X16" s="265"/>
      <c r="Y16" s="265"/>
      <c r="Z16" s="265"/>
      <c r="AA16" s="246"/>
      <c r="AB16" s="247"/>
      <c r="AC16" s="265" t="s">
        <v>51</v>
      </c>
      <c r="AD16" s="265"/>
      <c r="AE16" s="265"/>
      <c r="AF16" s="265"/>
      <c r="AG16" s="265"/>
      <c r="AH16" s="246"/>
      <c r="AI16" s="247"/>
      <c r="AJ16" s="265" t="s">
        <v>51</v>
      </c>
      <c r="AK16" s="265"/>
      <c r="AL16" s="265"/>
      <c r="AM16" s="265"/>
      <c r="AN16" s="265"/>
      <c r="AO16" s="246"/>
      <c r="AP16" s="247"/>
      <c r="AY16" s="267"/>
      <c r="AZ16" s="31"/>
      <c r="BA16" s="31"/>
      <c r="BB16" s="27"/>
      <c r="BC16" s="28"/>
      <c r="BD16" s="53"/>
      <c r="BE16" s="54"/>
    </row>
    <row r="17" spans="1:57" s="52" customFormat="1" ht="18.75" customHeight="1">
      <c r="A17" s="266" t="s">
        <v>55</v>
      </c>
      <c r="B17" s="30" t="s">
        <v>25</v>
      </c>
      <c r="C17" s="62">
        <v>34</v>
      </c>
      <c r="D17" s="87">
        <f>ROUND($AF$1*C17/1000,1)</f>
        <v>2</v>
      </c>
      <c r="E17" s="86" t="s">
        <v>0</v>
      </c>
      <c r="F17" s="245">
        <v>90</v>
      </c>
      <c r="G17" s="157">
        <f aca="true" t="shared" si="7" ref="G17:G24">D17*F17</f>
        <v>180</v>
      </c>
      <c r="H17" s="297" t="s">
        <v>136</v>
      </c>
      <c r="I17" s="24" t="s">
        <v>78</v>
      </c>
      <c r="J17" s="24">
        <v>5.5</v>
      </c>
      <c r="K17" s="87">
        <v>2</v>
      </c>
      <c r="L17" s="54" t="s">
        <v>27</v>
      </c>
      <c r="M17" s="245">
        <v>55</v>
      </c>
      <c r="N17" s="157">
        <f aca="true" t="shared" si="8" ref="N17:N24">K17*M17</f>
        <v>110</v>
      </c>
      <c r="O17" s="266" t="s">
        <v>52</v>
      </c>
      <c r="P17" s="62" t="s">
        <v>99</v>
      </c>
      <c r="Q17" s="62">
        <v>47</v>
      </c>
      <c r="R17" s="87">
        <v>20</v>
      </c>
      <c r="S17" s="86" t="s">
        <v>72</v>
      </c>
      <c r="T17" s="53"/>
      <c r="U17" s="54">
        <f>R17*T17</f>
        <v>0</v>
      </c>
      <c r="V17" s="297" t="s">
        <v>257</v>
      </c>
      <c r="W17" s="112" t="s">
        <v>100</v>
      </c>
      <c r="X17" s="112">
        <v>20</v>
      </c>
      <c r="Y17" s="87">
        <f>ROUND($AF$1*X17/1000,1)</f>
        <v>1.2</v>
      </c>
      <c r="Z17" s="86" t="s">
        <v>0</v>
      </c>
      <c r="AA17" s="245">
        <v>127</v>
      </c>
      <c r="AB17" s="157">
        <f aca="true" t="shared" si="9" ref="AB17:AB24">Y17*AA17</f>
        <v>152.4</v>
      </c>
      <c r="AC17" s="326" t="s">
        <v>127</v>
      </c>
      <c r="AD17" s="256" t="s">
        <v>269</v>
      </c>
      <c r="AE17" s="256">
        <v>2</v>
      </c>
      <c r="AF17" s="257">
        <v>2</v>
      </c>
      <c r="AG17" s="258" t="s">
        <v>28</v>
      </c>
      <c r="AH17" s="255">
        <v>48</v>
      </c>
      <c r="AI17" s="157">
        <f aca="true" t="shared" si="10" ref="AI17:AI24">AF17*AH17</f>
        <v>96</v>
      </c>
      <c r="AJ17" s="335" t="s">
        <v>271</v>
      </c>
      <c r="AK17" s="63" t="s">
        <v>18</v>
      </c>
      <c r="AL17" s="63">
        <v>16</v>
      </c>
      <c r="AM17" s="87">
        <v>64</v>
      </c>
      <c r="AN17" s="86" t="s">
        <v>87</v>
      </c>
      <c r="AO17" s="245">
        <v>16.5</v>
      </c>
      <c r="AP17" s="157">
        <f aca="true" t="shared" si="11" ref="AP17:AP24">AM17*AO17</f>
        <v>1056</v>
      </c>
      <c r="AY17" s="267"/>
      <c r="AZ17" s="25"/>
      <c r="BA17" s="25"/>
      <c r="BB17" s="27"/>
      <c r="BC17" s="28"/>
      <c r="BD17" s="53"/>
      <c r="BE17" s="54">
        <f>BB17*BD17</f>
        <v>0</v>
      </c>
    </row>
    <row r="18" spans="1:55" s="52" customFormat="1" ht="18.75" customHeight="1">
      <c r="A18" s="267"/>
      <c r="B18" s="30" t="s">
        <v>56</v>
      </c>
      <c r="C18" s="62">
        <v>34</v>
      </c>
      <c r="D18" s="87">
        <f>ROUND($AF$1*C18/1000,1)</f>
        <v>2</v>
      </c>
      <c r="E18" s="86" t="s">
        <v>0</v>
      </c>
      <c r="F18" s="245"/>
      <c r="G18" s="157">
        <f t="shared" si="7"/>
        <v>0</v>
      </c>
      <c r="H18" s="298"/>
      <c r="I18" s="24" t="s">
        <v>138</v>
      </c>
      <c r="J18" s="24">
        <v>30</v>
      </c>
      <c r="K18" s="87">
        <f>ROUND($AF$1*J18/1000,1)</f>
        <v>1.8</v>
      </c>
      <c r="L18" s="54" t="s">
        <v>0</v>
      </c>
      <c r="M18" s="245">
        <v>50</v>
      </c>
      <c r="N18" s="157">
        <f t="shared" si="8"/>
        <v>90</v>
      </c>
      <c r="O18" s="267"/>
      <c r="P18" s="62" t="s">
        <v>59</v>
      </c>
      <c r="Q18" s="62">
        <v>34</v>
      </c>
      <c r="R18" s="87">
        <f>ROUND($AF$1*Q18/1000,1)</f>
        <v>2</v>
      </c>
      <c r="S18" s="86" t="s">
        <v>0</v>
      </c>
      <c r="T18" s="53"/>
      <c r="U18" s="54">
        <f>R18*T18</f>
        <v>0</v>
      </c>
      <c r="V18" s="298"/>
      <c r="W18" s="112" t="s">
        <v>254</v>
      </c>
      <c r="X18" s="112">
        <v>10</v>
      </c>
      <c r="Y18" s="87">
        <v>0.2</v>
      </c>
      <c r="Z18" s="86" t="s">
        <v>0</v>
      </c>
      <c r="AA18" s="245">
        <v>50</v>
      </c>
      <c r="AB18" s="157">
        <f t="shared" si="9"/>
        <v>10</v>
      </c>
      <c r="AC18" s="327"/>
      <c r="AD18" s="60" t="s">
        <v>131</v>
      </c>
      <c r="AE18" s="60">
        <v>1</v>
      </c>
      <c r="AF18" s="89">
        <v>1</v>
      </c>
      <c r="AG18" s="157" t="s">
        <v>0</v>
      </c>
      <c r="AH18" s="245"/>
      <c r="AI18" s="157">
        <f t="shared" si="10"/>
        <v>0</v>
      </c>
      <c r="AJ18" s="335"/>
      <c r="AK18" s="55" t="s">
        <v>88</v>
      </c>
      <c r="AL18" s="30"/>
      <c r="AM18" s="87">
        <v>4</v>
      </c>
      <c r="AN18" s="86" t="s">
        <v>31</v>
      </c>
      <c r="AO18" s="245"/>
      <c r="AP18" s="157">
        <f t="shared" si="11"/>
        <v>0</v>
      </c>
      <c r="AY18" s="294"/>
      <c r="AZ18" s="25"/>
      <c r="BA18" s="25"/>
      <c r="BB18" s="27"/>
      <c r="BC18" s="28"/>
    </row>
    <row r="19" spans="1:57" s="52" customFormat="1" ht="18.75" customHeight="1">
      <c r="A19" s="267"/>
      <c r="B19" s="29" t="s">
        <v>59</v>
      </c>
      <c r="C19" s="30">
        <v>34</v>
      </c>
      <c r="D19" s="87">
        <f>ROUND($AF$1*C19/1000,1)</f>
        <v>2</v>
      </c>
      <c r="E19" s="86" t="s">
        <v>0</v>
      </c>
      <c r="F19" s="245"/>
      <c r="G19" s="157">
        <f t="shared" si="7"/>
        <v>0</v>
      </c>
      <c r="H19" s="298"/>
      <c r="I19" s="24" t="s">
        <v>32</v>
      </c>
      <c r="J19" s="24">
        <v>20</v>
      </c>
      <c r="K19" s="87">
        <f>ROUND($AF$1*J19/1000,1)</f>
        <v>1.2</v>
      </c>
      <c r="L19" s="54" t="s">
        <v>0</v>
      </c>
      <c r="M19" s="245">
        <v>46</v>
      </c>
      <c r="N19" s="157">
        <f t="shared" si="8"/>
        <v>55.199999999999996</v>
      </c>
      <c r="O19" s="267"/>
      <c r="P19" s="62" t="s">
        <v>97</v>
      </c>
      <c r="Q19" s="62">
        <v>34</v>
      </c>
      <c r="R19" s="87">
        <f>ROUND($AF$1*Q19/1000,1)</f>
        <v>2</v>
      </c>
      <c r="S19" s="86" t="s">
        <v>0</v>
      </c>
      <c r="T19" s="53"/>
      <c r="U19" s="54">
        <f>R19*T19</f>
        <v>0</v>
      </c>
      <c r="V19" s="298"/>
      <c r="W19" s="24" t="s">
        <v>101</v>
      </c>
      <c r="X19" s="24">
        <v>40</v>
      </c>
      <c r="Y19" s="87">
        <v>1</v>
      </c>
      <c r="Z19" s="86" t="s">
        <v>28</v>
      </c>
      <c r="AA19" s="245">
        <v>40</v>
      </c>
      <c r="AB19" s="157">
        <f t="shared" si="9"/>
        <v>40</v>
      </c>
      <c r="AC19" s="327"/>
      <c r="AD19" s="60" t="s">
        <v>98</v>
      </c>
      <c r="AE19" s="60">
        <v>1</v>
      </c>
      <c r="AF19" s="89">
        <v>3</v>
      </c>
      <c r="AG19" s="157" t="s">
        <v>0</v>
      </c>
      <c r="AH19" s="245"/>
      <c r="AI19" s="157">
        <f t="shared" si="10"/>
        <v>0</v>
      </c>
      <c r="AJ19" s="335"/>
      <c r="AK19" s="30" t="s">
        <v>89</v>
      </c>
      <c r="AL19" s="30"/>
      <c r="AM19" s="87"/>
      <c r="AN19" s="86"/>
      <c r="AO19" s="245"/>
      <c r="AP19" s="157">
        <f t="shared" si="11"/>
        <v>0</v>
      </c>
      <c r="AY19" s="297" t="s">
        <v>53</v>
      </c>
      <c r="AZ19" s="30" t="s">
        <v>54</v>
      </c>
      <c r="BA19" s="30">
        <v>3.5</v>
      </c>
      <c r="BB19" s="87" t="s">
        <v>29</v>
      </c>
      <c r="BC19" s="86" t="s">
        <v>0</v>
      </c>
      <c r="BD19" s="53"/>
      <c r="BE19" s="54" t="e">
        <f>BB19*BD19</f>
        <v>#VALUE!</v>
      </c>
    </row>
    <row r="20" spans="1:57" s="52" customFormat="1" ht="18.75" customHeight="1">
      <c r="A20" s="267"/>
      <c r="B20" s="24"/>
      <c r="C20" s="24"/>
      <c r="D20" s="104"/>
      <c r="E20" s="109"/>
      <c r="F20" s="245"/>
      <c r="G20" s="157">
        <f t="shared" si="7"/>
        <v>0</v>
      </c>
      <c r="H20" s="298"/>
      <c r="I20" s="24" t="s">
        <v>50</v>
      </c>
      <c r="J20" s="24">
        <v>5</v>
      </c>
      <c r="K20" s="87">
        <f>ROUND($AF$1*J20/1000,1)</f>
        <v>0.3</v>
      </c>
      <c r="L20" s="54" t="s">
        <v>0</v>
      </c>
      <c r="M20" s="245">
        <v>63</v>
      </c>
      <c r="N20" s="157">
        <f t="shared" si="8"/>
        <v>18.9</v>
      </c>
      <c r="O20" s="267"/>
      <c r="P20" s="24"/>
      <c r="Q20" s="24"/>
      <c r="R20" s="104"/>
      <c r="S20" s="109"/>
      <c r="T20" s="53"/>
      <c r="U20" s="54">
        <f>R20*T20</f>
        <v>0</v>
      </c>
      <c r="V20" s="298"/>
      <c r="W20" s="71" t="s">
        <v>15</v>
      </c>
      <c r="X20" s="54">
        <v>100</v>
      </c>
      <c r="Y20" s="54">
        <v>3</v>
      </c>
      <c r="Z20" s="54" t="s">
        <v>63</v>
      </c>
      <c r="AA20" s="245">
        <v>170</v>
      </c>
      <c r="AB20" s="157">
        <f t="shared" si="9"/>
        <v>510</v>
      </c>
      <c r="AC20" s="327"/>
      <c r="AD20" s="29" t="s">
        <v>25</v>
      </c>
      <c r="AE20" s="60">
        <v>1</v>
      </c>
      <c r="AF20" s="89">
        <v>1.5</v>
      </c>
      <c r="AG20" s="157" t="s">
        <v>0</v>
      </c>
      <c r="AH20" s="245"/>
      <c r="AI20" s="157">
        <f t="shared" si="10"/>
        <v>0</v>
      </c>
      <c r="AJ20" s="335"/>
      <c r="AK20" s="30" t="s">
        <v>90</v>
      </c>
      <c r="AL20" s="63"/>
      <c r="AM20" s="87">
        <v>30</v>
      </c>
      <c r="AN20" s="70" t="s">
        <v>200</v>
      </c>
      <c r="AO20" s="245"/>
      <c r="AP20" s="157">
        <f t="shared" si="11"/>
        <v>0</v>
      </c>
      <c r="AY20" s="298"/>
      <c r="AZ20" s="30" t="s">
        <v>57</v>
      </c>
      <c r="BA20" s="30">
        <v>3.5</v>
      </c>
      <c r="BB20" s="87" t="s">
        <v>29</v>
      </c>
      <c r="BC20" s="86" t="s">
        <v>0</v>
      </c>
      <c r="BD20" s="53"/>
      <c r="BE20" s="54" t="e">
        <f>BB20*BD20</f>
        <v>#VALUE!</v>
      </c>
    </row>
    <row r="21" spans="1:57" s="52" customFormat="1" ht="18.75" customHeight="1">
      <c r="A21" s="267"/>
      <c r="B21" s="71" t="s">
        <v>16</v>
      </c>
      <c r="C21" s="54">
        <v>133</v>
      </c>
      <c r="D21" s="54">
        <v>4</v>
      </c>
      <c r="E21" s="72" t="s">
        <v>63</v>
      </c>
      <c r="F21" s="245">
        <v>170</v>
      </c>
      <c r="G21" s="157">
        <f t="shared" si="7"/>
        <v>680</v>
      </c>
      <c r="H21" s="298"/>
      <c r="I21" s="24" t="s">
        <v>135</v>
      </c>
      <c r="J21" s="24">
        <v>10</v>
      </c>
      <c r="K21" s="87">
        <v>2</v>
      </c>
      <c r="L21" s="54" t="s">
        <v>27</v>
      </c>
      <c r="M21" s="245">
        <v>55</v>
      </c>
      <c r="N21" s="157">
        <f t="shared" si="8"/>
        <v>110</v>
      </c>
      <c r="O21" s="267"/>
      <c r="P21" s="71" t="s">
        <v>15</v>
      </c>
      <c r="Q21" s="54">
        <v>133</v>
      </c>
      <c r="R21" s="54">
        <v>4</v>
      </c>
      <c r="S21" s="54" t="s">
        <v>63</v>
      </c>
      <c r="T21" s="53">
        <v>170</v>
      </c>
      <c r="U21" s="54"/>
      <c r="V21" s="298"/>
      <c r="W21" s="24" t="s">
        <v>103</v>
      </c>
      <c r="X21" s="24"/>
      <c r="Y21" s="87"/>
      <c r="Z21" s="86"/>
      <c r="AA21" s="245"/>
      <c r="AB21" s="157">
        <f t="shared" si="9"/>
        <v>0</v>
      </c>
      <c r="AC21" s="327"/>
      <c r="AD21" s="62" t="s">
        <v>76</v>
      </c>
      <c r="AE21" s="60"/>
      <c r="AF21" s="89">
        <v>1.5</v>
      </c>
      <c r="AG21" s="157" t="s">
        <v>0</v>
      </c>
      <c r="AH21" s="245"/>
      <c r="AI21" s="157">
        <f t="shared" si="10"/>
        <v>0</v>
      </c>
      <c r="AJ21" s="335"/>
      <c r="AK21" s="30"/>
      <c r="AL21" s="30"/>
      <c r="AM21" s="87"/>
      <c r="AN21" s="86"/>
      <c r="AO21" s="245"/>
      <c r="AP21" s="157">
        <f t="shared" si="11"/>
        <v>0</v>
      </c>
      <c r="AY21" s="298"/>
      <c r="AZ21" s="30" t="s">
        <v>60</v>
      </c>
      <c r="BA21" s="30">
        <v>7</v>
      </c>
      <c r="BB21" s="87">
        <v>0.2</v>
      </c>
      <c r="BC21" s="86" t="s">
        <v>0</v>
      </c>
      <c r="BD21" s="53">
        <v>48</v>
      </c>
      <c r="BE21" s="54">
        <f>BB21*BD21</f>
        <v>9.600000000000001</v>
      </c>
    </row>
    <row r="22" spans="1:57" s="52" customFormat="1" ht="18.75" customHeight="1">
      <c r="A22" s="267"/>
      <c r="B22" s="24"/>
      <c r="C22" s="24"/>
      <c r="D22" s="104"/>
      <c r="E22" s="109"/>
      <c r="F22" s="248"/>
      <c r="G22" s="157">
        <f t="shared" si="7"/>
        <v>0</v>
      </c>
      <c r="H22" s="298"/>
      <c r="I22" s="71" t="s">
        <v>243</v>
      </c>
      <c r="J22" s="54">
        <v>33</v>
      </c>
      <c r="K22" s="54">
        <v>1</v>
      </c>
      <c r="L22" s="54" t="s">
        <v>63</v>
      </c>
      <c r="M22" s="248">
        <v>89</v>
      </c>
      <c r="N22" s="157">
        <f t="shared" si="8"/>
        <v>89</v>
      </c>
      <c r="O22" s="267"/>
      <c r="P22" s="24"/>
      <c r="Q22" s="24"/>
      <c r="R22" s="104"/>
      <c r="S22" s="109"/>
      <c r="T22" s="53"/>
      <c r="U22" s="54"/>
      <c r="V22" s="298"/>
      <c r="W22" s="319" t="s">
        <v>258</v>
      </c>
      <c r="X22" s="320"/>
      <c r="Y22" s="320"/>
      <c r="Z22" s="321"/>
      <c r="AA22" s="248"/>
      <c r="AB22" s="157">
        <f t="shared" si="9"/>
        <v>0</v>
      </c>
      <c r="AC22" s="327"/>
      <c r="AD22" s="62" t="s">
        <v>128</v>
      </c>
      <c r="AE22" s="90"/>
      <c r="AF22" s="89" t="s">
        <v>29</v>
      </c>
      <c r="AG22" s="157" t="s">
        <v>0</v>
      </c>
      <c r="AH22" s="248"/>
      <c r="AI22" s="157" t="e">
        <f t="shared" si="10"/>
        <v>#VALUE!</v>
      </c>
      <c r="AJ22" s="335"/>
      <c r="AK22" s="336" t="s">
        <v>91</v>
      </c>
      <c r="AL22" s="337"/>
      <c r="AM22" s="337"/>
      <c r="AN22" s="338"/>
      <c r="AO22" s="248"/>
      <c r="AP22" s="157">
        <f t="shared" si="11"/>
        <v>0</v>
      </c>
      <c r="AY22" s="298"/>
      <c r="AZ22" s="30" t="s">
        <v>61</v>
      </c>
      <c r="BA22" s="30">
        <v>3.5</v>
      </c>
      <c r="BB22" s="87" t="s">
        <v>29</v>
      </c>
      <c r="BC22" s="86" t="s">
        <v>0</v>
      </c>
      <c r="BD22" s="53"/>
      <c r="BE22" s="54" t="e">
        <f>BB22*BD22</f>
        <v>#VALUE!</v>
      </c>
    </row>
    <row r="23" spans="1:57" s="52" customFormat="1" ht="18.75" customHeight="1">
      <c r="A23" s="267"/>
      <c r="B23" s="24"/>
      <c r="C23" s="24"/>
      <c r="D23" s="104"/>
      <c r="E23" s="109"/>
      <c r="F23" s="245"/>
      <c r="G23" s="157">
        <f t="shared" si="7"/>
        <v>0</v>
      </c>
      <c r="H23" s="298"/>
      <c r="I23" s="71"/>
      <c r="J23" s="54"/>
      <c r="K23" s="54"/>
      <c r="L23" s="54"/>
      <c r="M23" s="245"/>
      <c r="N23" s="157">
        <f t="shared" si="8"/>
        <v>0</v>
      </c>
      <c r="O23" s="267"/>
      <c r="P23" s="24"/>
      <c r="Q23" s="24"/>
      <c r="R23" s="104"/>
      <c r="S23" s="109"/>
      <c r="T23" s="53"/>
      <c r="U23" s="54"/>
      <c r="V23" s="298"/>
      <c r="W23" s="24"/>
      <c r="X23" s="24"/>
      <c r="Y23" s="104"/>
      <c r="Z23" s="109"/>
      <c r="AA23" s="245"/>
      <c r="AB23" s="157">
        <f t="shared" si="9"/>
        <v>0</v>
      </c>
      <c r="AC23" s="327"/>
      <c r="AD23" s="91" t="s">
        <v>130</v>
      </c>
      <c r="AE23" s="91"/>
      <c r="AF23" s="324" t="s">
        <v>255</v>
      </c>
      <c r="AG23" s="325"/>
      <c r="AH23" s="245"/>
      <c r="AI23" s="157" t="e">
        <f t="shared" si="10"/>
        <v>#VALUE!</v>
      </c>
      <c r="AJ23" s="335"/>
      <c r="AK23" s="63"/>
      <c r="AL23" s="63"/>
      <c r="AM23" s="87"/>
      <c r="AN23" s="86"/>
      <c r="AO23" s="245"/>
      <c r="AP23" s="157">
        <f t="shared" si="11"/>
        <v>0</v>
      </c>
      <c r="AY23" s="298"/>
      <c r="AZ23" s="30" t="s">
        <v>64</v>
      </c>
      <c r="BA23" s="30">
        <v>3.5</v>
      </c>
      <c r="BB23" s="87" t="s">
        <v>29</v>
      </c>
      <c r="BC23" s="86" t="s">
        <v>0</v>
      </c>
      <c r="BD23" s="53"/>
      <c r="BE23" s="54"/>
    </row>
    <row r="24" spans="1:57" s="52" customFormat="1" ht="18.75" customHeight="1" thickBot="1">
      <c r="A24" s="310"/>
      <c r="B24" s="214"/>
      <c r="C24" s="214"/>
      <c r="D24" s="215"/>
      <c r="E24" s="216"/>
      <c r="F24" s="249"/>
      <c r="G24" s="250">
        <f t="shared" si="7"/>
        <v>0</v>
      </c>
      <c r="H24" s="318"/>
      <c r="I24" s="214"/>
      <c r="J24" s="214"/>
      <c r="K24" s="219"/>
      <c r="L24" s="220"/>
      <c r="M24" s="249"/>
      <c r="N24" s="250">
        <f t="shared" si="8"/>
        <v>0</v>
      </c>
      <c r="O24" s="310"/>
      <c r="P24" s="214"/>
      <c r="Q24" s="214"/>
      <c r="R24" s="215"/>
      <c r="S24" s="216"/>
      <c r="T24" s="217"/>
      <c r="U24" s="218">
        <f>R24*T24</f>
        <v>0</v>
      </c>
      <c r="V24" s="318"/>
      <c r="W24" s="24" t="s">
        <v>98</v>
      </c>
      <c r="X24" s="24">
        <v>84</v>
      </c>
      <c r="Y24" s="87">
        <f>ROUND($AF$1*X24/1000,1)</f>
        <v>5</v>
      </c>
      <c r="Z24" s="87" t="s">
        <v>0</v>
      </c>
      <c r="AA24" s="249"/>
      <c r="AB24" s="250">
        <f t="shared" si="9"/>
        <v>0</v>
      </c>
      <c r="AC24" s="328"/>
      <c r="AD24" s="221" t="s">
        <v>129</v>
      </c>
      <c r="AE24" s="322" t="s">
        <v>253</v>
      </c>
      <c r="AF24" s="322"/>
      <c r="AG24" s="323"/>
      <c r="AH24" s="249"/>
      <c r="AI24" s="250">
        <f t="shared" si="10"/>
        <v>0</v>
      </c>
      <c r="AJ24" s="335"/>
      <c r="AK24" s="63"/>
      <c r="AL24" s="63"/>
      <c r="AM24" s="139"/>
      <c r="AN24" s="140"/>
      <c r="AO24" s="249"/>
      <c r="AP24" s="250">
        <f t="shared" si="11"/>
        <v>0</v>
      </c>
      <c r="AY24" s="298"/>
      <c r="AZ24" s="24" t="s">
        <v>66</v>
      </c>
      <c r="BA24" s="24">
        <v>40</v>
      </c>
      <c r="BB24" s="87">
        <v>1</v>
      </c>
      <c r="BC24" s="86" t="s">
        <v>28</v>
      </c>
      <c r="BD24" s="53">
        <v>40</v>
      </c>
      <c r="BE24" s="54"/>
    </row>
    <row r="25" spans="1:51" s="42" customFormat="1" ht="18.75" customHeight="1">
      <c r="A25" s="286" t="s">
        <v>187</v>
      </c>
      <c r="B25" s="113" t="s">
        <v>188</v>
      </c>
      <c r="C25" s="274">
        <v>2</v>
      </c>
      <c r="D25" s="274"/>
      <c r="E25" s="275"/>
      <c r="F25" s="316" t="e">
        <f>SUM(#REF!)</f>
        <v>#REF!</v>
      </c>
      <c r="G25" s="276"/>
      <c r="H25" s="271" t="s">
        <v>187</v>
      </c>
      <c r="I25" s="113" t="s">
        <v>188</v>
      </c>
      <c r="J25" s="274">
        <v>2</v>
      </c>
      <c r="K25" s="274"/>
      <c r="L25" s="275"/>
      <c r="M25" s="276" t="e">
        <f>SUM(#REF!)</f>
        <v>#REF!</v>
      </c>
      <c r="N25" s="277"/>
      <c r="O25" s="311" t="s">
        <v>187</v>
      </c>
      <c r="P25" s="113" t="s">
        <v>188</v>
      </c>
      <c r="Q25" s="274">
        <v>2</v>
      </c>
      <c r="R25" s="274"/>
      <c r="S25" s="275"/>
      <c r="T25" s="276" t="e">
        <f>SUM(#REF!)</f>
        <v>#REF!</v>
      </c>
      <c r="U25" s="276"/>
      <c r="V25" s="271" t="s">
        <v>187</v>
      </c>
      <c r="W25" s="113" t="s">
        <v>188</v>
      </c>
      <c r="X25" s="274">
        <v>2</v>
      </c>
      <c r="Y25" s="274"/>
      <c r="Z25" s="275"/>
      <c r="AA25" s="276" t="e">
        <f>SUM(#REF!)</f>
        <v>#REF!</v>
      </c>
      <c r="AB25" s="276"/>
      <c r="AC25" s="271" t="s">
        <v>187</v>
      </c>
      <c r="AD25" s="113" t="s">
        <v>188</v>
      </c>
      <c r="AE25" s="274">
        <v>2</v>
      </c>
      <c r="AF25" s="274"/>
      <c r="AG25" s="289"/>
      <c r="AH25" s="314" t="e">
        <f>SUM(#REF!)</f>
        <v>#REF!</v>
      </c>
      <c r="AI25" s="400"/>
      <c r="AJ25" s="311" t="s">
        <v>187</v>
      </c>
      <c r="AK25" s="113" t="s">
        <v>188</v>
      </c>
      <c r="AL25" s="274">
        <v>2</v>
      </c>
      <c r="AM25" s="274"/>
      <c r="AN25" s="289"/>
      <c r="AO25" s="314" t="e">
        <f>SUM(#REF!)</f>
        <v>#REF!</v>
      </c>
      <c r="AP25" s="315"/>
      <c r="AQ25" s="141">
        <f>(C25+J25+Q25+X25+AE25+AL25)/6</f>
        <v>2</v>
      </c>
      <c r="AY25" s="298"/>
    </row>
    <row r="26" spans="1:51" s="42" customFormat="1" ht="18.75" customHeight="1">
      <c r="A26" s="287"/>
      <c r="B26" s="115" t="s">
        <v>189</v>
      </c>
      <c r="C26" s="260">
        <v>0.6</v>
      </c>
      <c r="D26" s="260"/>
      <c r="E26" s="261"/>
      <c r="F26" s="118"/>
      <c r="G26" s="119"/>
      <c r="H26" s="272"/>
      <c r="I26" s="115" t="s">
        <v>189</v>
      </c>
      <c r="J26" s="260">
        <v>0.8</v>
      </c>
      <c r="K26" s="260"/>
      <c r="L26" s="261"/>
      <c r="M26" s="118"/>
      <c r="N26" s="117"/>
      <c r="O26" s="312"/>
      <c r="P26" s="115" t="s">
        <v>189</v>
      </c>
      <c r="Q26" s="260">
        <v>0.3</v>
      </c>
      <c r="R26" s="260"/>
      <c r="S26" s="261"/>
      <c r="T26" s="116"/>
      <c r="U26" s="117"/>
      <c r="V26" s="272"/>
      <c r="W26" s="115" t="s">
        <v>189</v>
      </c>
      <c r="X26" s="260">
        <v>0.5</v>
      </c>
      <c r="Y26" s="260"/>
      <c r="Z26" s="261"/>
      <c r="AA26" s="120"/>
      <c r="AB26" s="117"/>
      <c r="AC26" s="272"/>
      <c r="AD26" s="115" t="s">
        <v>189</v>
      </c>
      <c r="AE26" s="260">
        <v>0.5</v>
      </c>
      <c r="AF26" s="260"/>
      <c r="AG26" s="262"/>
      <c r="AH26" s="121"/>
      <c r="AI26" s="196"/>
      <c r="AJ26" s="312"/>
      <c r="AK26" s="115" t="s">
        <v>189</v>
      </c>
      <c r="AL26" s="260">
        <v>0.5</v>
      </c>
      <c r="AM26" s="260"/>
      <c r="AN26" s="262"/>
      <c r="AO26" s="121"/>
      <c r="AP26" s="122"/>
      <c r="AQ26" s="141">
        <f aca="true" t="shared" si="12" ref="AQ26:AQ31">(C26+J26+Q26+X26+AE26+AL26)/6</f>
        <v>0.5333333333333333</v>
      </c>
      <c r="AY26" s="298"/>
    </row>
    <row r="27" spans="1:51" s="42" customFormat="1" ht="18.75" customHeight="1">
      <c r="A27" s="287"/>
      <c r="B27" s="123" t="s">
        <v>196</v>
      </c>
      <c r="C27" s="260">
        <v>0.5</v>
      </c>
      <c r="D27" s="260"/>
      <c r="E27" s="261"/>
      <c r="F27" s="118"/>
      <c r="G27" s="119"/>
      <c r="H27" s="272"/>
      <c r="I27" s="123" t="s">
        <v>196</v>
      </c>
      <c r="J27" s="260">
        <v>0.2</v>
      </c>
      <c r="K27" s="260"/>
      <c r="L27" s="261"/>
      <c r="M27" s="118"/>
      <c r="N27" s="117"/>
      <c r="O27" s="312"/>
      <c r="P27" s="123" t="s">
        <v>196</v>
      </c>
      <c r="Q27" s="260">
        <v>0.3</v>
      </c>
      <c r="R27" s="260"/>
      <c r="S27" s="261"/>
      <c r="T27" s="116"/>
      <c r="U27" s="117"/>
      <c r="V27" s="272"/>
      <c r="W27" s="123" t="s">
        <v>196</v>
      </c>
      <c r="X27" s="260">
        <v>0.5</v>
      </c>
      <c r="Y27" s="260"/>
      <c r="Z27" s="261"/>
      <c r="AA27" s="120"/>
      <c r="AB27" s="117"/>
      <c r="AC27" s="272"/>
      <c r="AD27" s="123" t="s">
        <v>196</v>
      </c>
      <c r="AE27" s="260">
        <v>0.6</v>
      </c>
      <c r="AF27" s="260"/>
      <c r="AG27" s="262"/>
      <c r="AH27" s="121"/>
      <c r="AI27" s="196"/>
      <c r="AJ27" s="312"/>
      <c r="AK27" s="123" t="s">
        <v>196</v>
      </c>
      <c r="AL27" s="260">
        <v>0.5</v>
      </c>
      <c r="AM27" s="260"/>
      <c r="AN27" s="262"/>
      <c r="AO27" s="121"/>
      <c r="AP27" s="122"/>
      <c r="AQ27" s="141">
        <f t="shared" si="12"/>
        <v>0.43333333333333335</v>
      </c>
      <c r="AY27" s="84"/>
    </row>
    <row r="28" spans="1:51" s="42" customFormat="1" ht="18.75" customHeight="1">
      <c r="A28" s="287"/>
      <c r="B28" s="124" t="s">
        <v>190</v>
      </c>
      <c r="C28" s="260">
        <v>0.5</v>
      </c>
      <c r="D28" s="260"/>
      <c r="E28" s="261"/>
      <c r="F28" s="118"/>
      <c r="G28" s="119"/>
      <c r="H28" s="272"/>
      <c r="I28" s="124" t="s">
        <v>190</v>
      </c>
      <c r="J28" s="260">
        <v>0.5</v>
      </c>
      <c r="K28" s="260"/>
      <c r="L28" s="261"/>
      <c r="M28" s="118"/>
      <c r="N28" s="117"/>
      <c r="O28" s="312"/>
      <c r="P28" s="124" t="s">
        <v>190</v>
      </c>
      <c r="Q28" s="260">
        <v>0.5</v>
      </c>
      <c r="R28" s="260"/>
      <c r="S28" s="261"/>
      <c r="T28" s="116"/>
      <c r="U28" s="117"/>
      <c r="V28" s="272"/>
      <c r="W28" s="124" t="s">
        <v>191</v>
      </c>
      <c r="X28" s="260">
        <v>0.5</v>
      </c>
      <c r="Y28" s="260"/>
      <c r="Z28" s="261"/>
      <c r="AA28" s="120"/>
      <c r="AB28" s="117"/>
      <c r="AC28" s="272"/>
      <c r="AD28" s="124" t="s">
        <v>191</v>
      </c>
      <c r="AE28" s="260">
        <v>0.5</v>
      </c>
      <c r="AF28" s="260"/>
      <c r="AG28" s="262"/>
      <c r="AH28" s="121"/>
      <c r="AI28" s="196"/>
      <c r="AJ28" s="312"/>
      <c r="AK28" s="124" t="s">
        <v>190</v>
      </c>
      <c r="AL28" s="260">
        <v>0.5</v>
      </c>
      <c r="AM28" s="260"/>
      <c r="AN28" s="262"/>
      <c r="AO28" s="121"/>
      <c r="AP28" s="122"/>
      <c r="AQ28" s="141">
        <f t="shared" si="12"/>
        <v>0.5</v>
      </c>
      <c r="AY28" s="84"/>
    </row>
    <row r="29" spans="1:51" s="42" customFormat="1" ht="18.75" customHeight="1">
      <c r="A29" s="287"/>
      <c r="B29" s="115" t="s">
        <v>197</v>
      </c>
      <c r="C29" s="260">
        <v>1</v>
      </c>
      <c r="D29" s="260"/>
      <c r="E29" s="261"/>
      <c r="F29" s="118"/>
      <c r="G29" s="119"/>
      <c r="H29" s="272"/>
      <c r="I29" s="115" t="s">
        <v>197</v>
      </c>
      <c r="J29" s="260">
        <v>0</v>
      </c>
      <c r="K29" s="260"/>
      <c r="L29" s="261"/>
      <c r="M29" s="118"/>
      <c r="N29" s="117"/>
      <c r="O29" s="312"/>
      <c r="P29" s="115" t="s">
        <v>197</v>
      </c>
      <c r="Q29" s="260">
        <v>1</v>
      </c>
      <c r="R29" s="260"/>
      <c r="S29" s="261"/>
      <c r="T29" s="116"/>
      <c r="U29" s="117"/>
      <c r="V29" s="272"/>
      <c r="W29" s="115" t="s">
        <v>197</v>
      </c>
      <c r="X29" s="260">
        <v>1</v>
      </c>
      <c r="Y29" s="260"/>
      <c r="Z29" s="261"/>
      <c r="AA29" s="120"/>
      <c r="AB29" s="117"/>
      <c r="AC29" s="272"/>
      <c r="AD29" s="115" t="s">
        <v>197</v>
      </c>
      <c r="AE29" s="260">
        <v>1</v>
      </c>
      <c r="AF29" s="260"/>
      <c r="AG29" s="262"/>
      <c r="AH29" s="121"/>
      <c r="AI29" s="196"/>
      <c r="AJ29" s="312"/>
      <c r="AK29" s="115" t="s">
        <v>197</v>
      </c>
      <c r="AL29" s="260">
        <v>1</v>
      </c>
      <c r="AM29" s="260"/>
      <c r="AN29" s="262"/>
      <c r="AO29" s="121"/>
      <c r="AP29" s="122"/>
      <c r="AQ29" s="141">
        <f t="shared" si="12"/>
        <v>0.8333333333333334</v>
      </c>
      <c r="AY29" s="84"/>
    </row>
    <row r="30" spans="1:51" s="42" customFormat="1" ht="18.75" customHeight="1">
      <c r="A30" s="287"/>
      <c r="B30" s="115" t="s">
        <v>198</v>
      </c>
      <c r="C30" s="260">
        <v>0.6</v>
      </c>
      <c r="D30" s="260"/>
      <c r="E30" s="261"/>
      <c r="F30" s="118"/>
      <c r="G30" s="119"/>
      <c r="H30" s="272"/>
      <c r="I30" s="115" t="s">
        <v>198</v>
      </c>
      <c r="J30" s="260">
        <v>0.5</v>
      </c>
      <c r="K30" s="260"/>
      <c r="L30" s="261"/>
      <c r="M30" s="125"/>
      <c r="N30" s="117"/>
      <c r="O30" s="312"/>
      <c r="P30" s="115" t="s">
        <v>198</v>
      </c>
      <c r="Q30" s="260">
        <v>0.6</v>
      </c>
      <c r="R30" s="260"/>
      <c r="S30" s="261"/>
      <c r="T30" s="116"/>
      <c r="U30" s="117"/>
      <c r="V30" s="272"/>
      <c r="W30" s="115" t="s">
        <v>198</v>
      </c>
      <c r="X30" s="260">
        <v>0.4</v>
      </c>
      <c r="Y30" s="260"/>
      <c r="Z30" s="261"/>
      <c r="AA30" s="120"/>
      <c r="AB30" s="117"/>
      <c r="AC30" s="272"/>
      <c r="AD30" s="115" t="s">
        <v>198</v>
      </c>
      <c r="AE30" s="260">
        <v>0.6</v>
      </c>
      <c r="AF30" s="260"/>
      <c r="AG30" s="262"/>
      <c r="AH30" s="121"/>
      <c r="AI30" s="196"/>
      <c r="AJ30" s="312"/>
      <c r="AK30" s="115" t="s">
        <v>198</v>
      </c>
      <c r="AL30" s="260">
        <v>0.5</v>
      </c>
      <c r="AM30" s="260"/>
      <c r="AN30" s="262"/>
      <c r="AO30" s="121"/>
      <c r="AP30" s="122"/>
      <c r="AQ30" s="141">
        <f t="shared" si="12"/>
        <v>0.5333333333333333</v>
      </c>
      <c r="AY30" s="84"/>
    </row>
    <row r="31" spans="1:51" s="42" customFormat="1" ht="18.75" customHeight="1" thickBot="1">
      <c r="A31" s="288"/>
      <c r="B31" s="126" t="s">
        <v>199</v>
      </c>
      <c r="C31" s="268">
        <f>C25*70+C26*75+C27*25+C28*45+C30*120+C29*60</f>
        <v>352</v>
      </c>
      <c r="D31" s="268"/>
      <c r="E31" s="269"/>
      <c r="F31" s="129"/>
      <c r="G31" s="130"/>
      <c r="H31" s="273"/>
      <c r="I31" s="126" t="s">
        <v>199</v>
      </c>
      <c r="J31" s="268">
        <f>J25*70+J26*75+J27*25+J28*45+J30*120+J29*60</f>
        <v>287.5</v>
      </c>
      <c r="K31" s="268"/>
      <c r="L31" s="269"/>
      <c r="M31" s="129"/>
      <c r="N31" s="128"/>
      <c r="O31" s="313"/>
      <c r="P31" s="126" t="s">
        <v>199</v>
      </c>
      <c r="Q31" s="268">
        <f>Q25*70+Q26*75+Q27*25+Q28*45+Q30*120+Q29*60</f>
        <v>324.5</v>
      </c>
      <c r="R31" s="268"/>
      <c r="S31" s="269"/>
      <c r="T31" s="127"/>
      <c r="U31" s="128"/>
      <c r="V31" s="273"/>
      <c r="W31" s="126" t="s">
        <v>199</v>
      </c>
      <c r="X31" s="268">
        <f>X25*70+X26*75+X27*25+X28*45+X30*120+X29*60</f>
        <v>320.5</v>
      </c>
      <c r="Y31" s="268"/>
      <c r="Z31" s="269"/>
      <c r="AA31" s="131"/>
      <c r="AB31" s="128"/>
      <c r="AC31" s="273"/>
      <c r="AD31" s="126" t="s">
        <v>199</v>
      </c>
      <c r="AE31" s="268">
        <f>AE25*70+AE26*75+AE27*25+AE28*45+AE30*120+AE29*60</f>
        <v>347</v>
      </c>
      <c r="AF31" s="268"/>
      <c r="AG31" s="270"/>
      <c r="AH31" s="132"/>
      <c r="AI31" s="201"/>
      <c r="AJ31" s="313"/>
      <c r="AK31" s="126" t="s">
        <v>199</v>
      </c>
      <c r="AL31" s="268">
        <f>AL25*70+AL26*75+AL27*25+AL28*45+AL30*120+AL29*60</f>
        <v>332.5</v>
      </c>
      <c r="AM31" s="268"/>
      <c r="AN31" s="270"/>
      <c r="AO31" s="132"/>
      <c r="AP31" s="133"/>
      <c r="AQ31" s="141">
        <f t="shared" si="12"/>
        <v>327.3333333333333</v>
      </c>
      <c r="AY31" s="84"/>
    </row>
    <row r="32" spans="1:57" s="52" customFormat="1" ht="18.75" customHeight="1">
      <c r="A32" s="93"/>
      <c r="B32" s="94"/>
      <c r="C32" s="94"/>
      <c r="D32" s="134"/>
      <c r="E32" s="134"/>
      <c r="F32" s="95"/>
      <c r="G32" s="94"/>
      <c r="H32" s="96"/>
      <c r="I32" s="94"/>
      <c r="J32" s="94"/>
      <c r="K32" s="134"/>
      <c r="L32" s="134"/>
      <c r="M32" s="95"/>
      <c r="N32" s="94"/>
      <c r="O32" s="97"/>
      <c r="P32" s="93"/>
      <c r="Q32" s="93"/>
      <c r="R32" s="101"/>
      <c r="S32" s="101"/>
      <c r="T32" s="95"/>
      <c r="U32" s="94"/>
      <c r="V32" s="96"/>
      <c r="W32" s="93"/>
      <c r="X32" s="93"/>
      <c r="Y32" s="101"/>
      <c r="Z32" s="101"/>
      <c r="AA32" s="95"/>
      <c r="AB32" s="94"/>
      <c r="AC32" s="93"/>
      <c r="AD32" s="94"/>
      <c r="AE32" s="94"/>
      <c r="AF32" s="134"/>
      <c r="AG32" s="134"/>
      <c r="AH32" s="95"/>
      <c r="AI32" s="94"/>
      <c r="AJ32" s="93"/>
      <c r="AK32" s="94"/>
      <c r="AL32" s="94"/>
      <c r="AM32" s="134"/>
      <c r="AN32" s="134"/>
      <c r="AO32" s="95"/>
      <c r="AP32" s="94"/>
      <c r="AY32" s="84"/>
      <c r="AZ32" s="24"/>
      <c r="BA32" s="24"/>
      <c r="BB32" s="87"/>
      <c r="BC32" s="86"/>
      <c r="BD32" s="53"/>
      <c r="BE32" s="54"/>
    </row>
    <row r="33" spans="1:68" s="52" customFormat="1" ht="19.5" customHeight="1">
      <c r="A33" s="301" t="s">
        <v>67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135"/>
      <c r="AJ33" s="135"/>
      <c r="AK33" s="135"/>
      <c r="AL33" s="135"/>
      <c r="AM33" s="135"/>
      <c r="AN33" s="135"/>
      <c r="AO33" s="135"/>
      <c r="AP33" s="135"/>
      <c r="AQ33" s="75"/>
      <c r="AR33" s="75"/>
      <c r="AS33" s="76"/>
      <c r="AT33" s="76"/>
      <c r="AU33" s="76"/>
      <c r="AV33" s="76"/>
      <c r="AW33" s="76"/>
      <c r="AX33" s="76"/>
      <c r="AY33" s="84"/>
      <c r="AZ33" s="24"/>
      <c r="BA33" s="24"/>
      <c r="BB33" s="104"/>
      <c r="BC33" s="109"/>
      <c r="BD33" s="53"/>
      <c r="BE33" s="54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</row>
    <row r="34" spans="1:68" s="52" customFormat="1" ht="22.5" customHeight="1">
      <c r="A34" s="278" t="s">
        <v>92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136"/>
      <c r="AJ34" s="136"/>
      <c r="AK34" s="136"/>
      <c r="AL34" s="136"/>
      <c r="AM34" s="136"/>
      <c r="AN34" s="136"/>
      <c r="AO34" s="136"/>
      <c r="AP34" s="136"/>
      <c r="AQ34" s="77"/>
      <c r="AR34" s="77"/>
      <c r="AS34" s="76"/>
      <c r="AT34" s="76"/>
      <c r="AU34" s="76"/>
      <c r="AV34" s="76"/>
      <c r="AW34" s="76"/>
      <c r="AX34" s="76"/>
      <c r="AY34" s="84"/>
      <c r="AZ34" s="24"/>
      <c r="BA34" s="24"/>
      <c r="BB34" s="104"/>
      <c r="BC34" s="109"/>
      <c r="BD34" s="53"/>
      <c r="BE34" s="54">
        <f>BB34*BD34</f>
        <v>0</v>
      </c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</row>
    <row r="40" spans="5:11" ht="22.5" customHeight="1">
      <c r="E40" s="266" t="s">
        <v>13</v>
      </c>
      <c r="F40" s="55" t="s">
        <v>93</v>
      </c>
      <c r="G40" s="55">
        <v>46.5</v>
      </c>
      <c r="H40" s="87">
        <v>3</v>
      </c>
      <c r="I40" s="86" t="s">
        <v>0</v>
      </c>
      <c r="J40" s="53"/>
      <c r="K40" s="54">
        <f aca="true" t="shared" si="13" ref="K40:K46">H40*J40</f>
        <v>0</v>
      </c>
    </row>
    <row r="41" spans="5:11" ht="22.5" customHeight="1">
      <c r="E41" s="267"/>
      <c r="F41" s="55" t="s">
        <v>94</v>
      </c>
      <c r="G41" s="55">
        <v>19.5</v>
      </c>
      <c r="H41" s="87">
        <f aca="true" t="shared" si="14" ref="H41:H46">ROUND($AF$1*G41/1000,1)</f>
        <v>1.2</v>
      </c>
      <c r="I41" s="86" t="s">
        <v>0</v>
      </c>
      <c r="J41" s="53"/>
      <c r="K41" s="54">
        <f t="shared" si="13"/>
        <v>0</v>
      </c>
    </row>
    <row r="42" spans="5:11" ht="22.5" customHeight="1">
      <c r="E42" s="267"/>
      <c r="F42" s="55" t="s">
        <v>95</v>
      </c>
      <c r="G42" s="55">
        <v>22</v>
      </c>
      <c r="H42" s="87">
        <f t="shared" si="14"/>
        <v>1.3</v>
      </c>
      <c r="I42" s="86" t="s">
        <v>0</v>
      </c>
      <c r="J42" s="53"/>
      <c r="K42" s="54">
        <f t="shared" si="13"/>
        <v>0</v>
      </c>
    </row>
    <row r="43" spans="5:11" ht="22.5" customHeight="1">
      <c r="E43" s="267"/>
      <c r="F43" s="24" t="s">
        <v>96</v>
      </c>
      <c r="G43" s="55">
        <v>20</v>
      </c>
      <c r="H43" s="87">
        <f t="shared" si="14"/>
        <v>1.2</v>
      </c>
      <c r="I43" s="86" t="s">
        <v>0</v>
      </c>
      <c r="J43" s="53"/>
      <c r="K43" s="54">
        <f t="shared" si="13"/>
        <v>0</v>
      </c>
    </row>
    <row r="44" spans="5:11" ht="22.5" customHeight="1">
      <c r="E44" s="267"/>
      <c r="F44" s="55" t="s">
        <v>1</v>
      </c>
      <c r="G44" s="55">
        <v>22</v>
      </c>
      <c r="H44" s="87">
        <f t="shared" si="14"/>
        <v>1.3</v>
      </c>
      <c r="I44" s="86" t="s">
        <v>0</v>
      </c>
      <c r="J44" s="53"/>
      <c r="K44" s="54">
        <f t="shared" si="13"/>
        <v>0</v>
      </c>
    </row>
    <row r="45" spans="5:11" ht="22.5" customHeight="1">
      <c r="E45" s="267"/>
      <c r="F45" s="55" t="s">
        <v>3</v>
      </c>
      <c r="G45" s="55">
        <v>2</v>
      </c>
      <c r="H45" s="87">
        <f t="shared" si="14"/>
        <v>0.1</v>
      </c>
      <c r="I45" s="86" t="s">
        <v>0</v>
      </c>
      <c r="J45" s="53"/>
      <c r="K45" s="54">
        <f t="shared" si="13"/>
        <v>0</v>
      </c>
    </row>
    <row r="46" spans="5:11" ht="22.5" customHeight="1">
      <c r="E46" s="267"/>
      <c r="F46" s="55" t="s">
        <v>32</v>
      </c>
      <c r="G46" s="55">
        <v>10</v>
      </c>
      <c r="H46" s="87">
        <f t="shared" si="14"/>
        <v>0.6</v>
      </c>
      <c r="I46" s="86" t="s">
        <v>0</v>
      </c>
      <c r="J46" s="53"/>
      <c r="K46" s="54">
        <f t="shared" si="13"/>
        <v>0</v>
      </c>
    </row>
    <row r="47" spans="5:11" ht="22.5" customHeight="1">
      <c r="E47" s="267"/>
      <c r="F47" s="55"/>
      <c r="G47" s="55"/>
      <c r="H47" s="87"/>
      <c r="I47" s="86"/>
      <c r="J47" s="53"/>
      <c r="K47" s="54"/>
    </row>
    <row r="48" spans="5:11" ht="22.5" customHeight="1">
      <c r="E48" s="267"/>
      <c r="F48" s="55"/>
      <c r="G48" s="55"/>
      <c r="H48" s="87"/>
      <c r="I48" s="86"/>
      <c r="J48" s="53"/>
      <c r="K48" s="54"/>
    </row>
    <row r="49" spans="5:11" ht="22.5" customHeight="1">
      <c r="E49" s="267"/>
      <c r="F49" s="55"/>
      <c r="G49" s="55"/>
      <c r="H49" s="87"/>
      <c r="I49" s="86"/>
      <c r="J49" s="53"/>
      <c r="K49" s="54"/>
    </row>
    <row r="50" spans="5:11" ht="22.5" customHeight="1">
      <c r="E50" s="265" t="s">
        <v>51</v>
      </c>
      <c r="F50" s="265"/>
      <c r="G50" s="265"/>
      <c r="H50" s="265"/>
      <c r="I50" s="265"/>
      <c r="J50" s="98"/>
      <c r="K50" s="99"/>
    </row>
    <row r="51" spans="5:11" ht="22.5" customHeight="1">
      <c r="E51" s="266" t="s">
        <v>52</v>
      </c>
      <c r="F51" s="62" t="s">
        <v>99</v>
      </c>
      <c r="G51" s="62">
        <v>47</v>
      </c>
      <c r="H51" s="87">
        <v>20</v>
      </c>
      <c r="I51" s="86" t="s">
        <v>72</v>
      </c>
      <c r="J51" s="53"/>
      <c r="K51" s="54">
        <f>H51*J51</f>
        <v>0</v>
      </c>
    </row>
    <row r="52" spans="5:11" ht="22.5" customHeight="1">
      <c r="E52" s="267"/>
      <c r="F52" s="62" t="s">
        <v>59</v>
      </c>
      <c r="G52" s="62">
        <v>34</v>
      </c>
      <c r="H52" s="87">
        <f>ROUND($AF$1*G52/1000,1)</f>
        <v>2</v>
      </c>
      <c r="I52" s="86" t="s">
        <v>0</v>
      </c>
      <c r="J52" s="53"/>
      <c r="K52" s="54">
        <f>H52*J52</f>
        <v>0</v>
      </c>
    </row>
    <row r="53" spans="5:11" ht="22.5" customHeight="1">
      <c r="E53" s="267"/>
      <c r="F53" s="62" t="s">
        <v>97</v>
      </c>
      <c r="G53" s="62">
        <v>34</v>
      </c>
      <c r="H53" s="87">
        <f>ROUND($AF$1*G53/1000,1)</f>
        <v>2</v>
      </c>
      <c r="I53" s="86" t="s">
        <v>0</v>
      </c>
      <c r="J53" s="53"/>
      <c r="K53" s="54">
        <f>H53*J53</f>
        <v>0</v>
      </c>
    </row>
    <row r="54" spans="5:11" ht="22.5" customHeight="1">
      <c r="E54" s="267"/>
      <c r="F54" s="24"/>
      <c r="G54" s="24"/>
      <c r="H54" s="104"/>
      <c r="I54" s="109"/>
      <c r="J54" s="53"/>
      <c r="K54" s="54">
        <f>H54*J54</f>
        <v>0</v>
      </c>
    </row>
    <row r="55" spans="5:11" ht="22.5" customHeight="1">
      <c r="E55" s="267"/>
      <c r="F55" s="71" t="s">
        <v>15</v>
      </c>
      <c r="G55" s="54">
        <v>133</v>
      </c>
      <c r="H55" s="54">
        <v>4</v>
      </c>
      <c r="I55" s="54" t="s">
        <v>63</v>
      </c>
      <c r="J55" s="53"/>
      <c r="K55" s="54"/>
    </row>
    <row r="56" spans="5:11" ht="22.5" customHeight="1">
      <c r="E56" s="267"/>
      <c r="F56" s="24"/>
      <c r="G56" s="24"/>
      <c r="H56" s="104"/>
      <c r="I56" s="109"/>
      <c r="J56" s="53"/>
      <c r="K56" s="54"/>
    </row>
    <row r="57" spans="5:11" ht="22.5" customHeight="1">
      <c r="E57" s="267"/>
      <c r="F57" s="24"/>
      <c r="G57" s="24"/>
      <c r="H57" s="104"/>
      <c r="I57" s="109"/>
      <c r="J57" s="53"/>
      <c r="K57" s="54"/>
    </row>
    <row r="58" spans="5:11" ht="22.5" customHeight="1" thickBot="1">
      <c r="E58" s="310"/>
      <c r="F58" s="214"/>
      <c r="G58" s="214"/>
      <c r="H58" s="215"/>
      <c r="I58" s="216"/>
      <c r="J58" s="217"/>
      <c r="K58" s="218">
        <f>H58*J58</f>
        <v>0</v>
      </c>
    </row>
    <row r="59" spans="5:11" ht="22.5" customHeight="1">
      <c r="E59" s="286" t="s">
        <v>187</v>
      </c>
      <c r="F59" s="113" t="s">
        <v>188</v>
      </c>
      <c r="G59" s="274">
        <v>2</v>
      </c>
      <c r="H59" s="274"/>
      <c r="I59" s="275"/>
      <c r="J59" s="276" t="e">
        <f>SUM(#REF!)</f>
        <v>#REF!</v>
      </c>
      <c r="K59" s="276"/>
    </row>
    <row r="60" spans="5:11" ht="22.5" customHeight="1">
      <c r="E60" s="287"/>
      <c r="F60" s="115" t="s">
        <v>189</v>
      </c>
      <c r="G60" s="260">
        <v>0.3</v>
      </c>
      <c r="H60" s="260"/>
      <c r="I60" s="261"/>
      <c r="J60" s="116"/>
      <c r="K60" s="117"/>
    </row>
    <row r="61" spans="5:11" ht="22.5" customHeight="1">
      <c r="E61" s="287"/>
      <c r="F61" s="123" t="s">
        <v>196</v>
      </c>
      <c r="G61" s="260">
        <v>0.3</v>
      </c>
      <c r="H61" s="260"/>
      <c r="I61" s="261"/>
      <c r="J61" s="116"/>
      <c r="K61" s="117"/>
    </row>
    <row r="62" spans="5:11" ht="22.5" customHeight="1">
      <c r="E62" s="287"/>
      <c r="F62" s="124" t="s">
        <v>190</v>
      </c>
      <c r="G62" s="260">
        <v>0.5</v>
      </c>
      <c r="H62" s="260"/>
      <c r="I62" s="261"/>
      <c r="J62" s="116"/>
      <c r="K62" s="117"/>
    </row>
    <row r="63" spans="5:11" ht="22.5" customHeight="1">
      <c r="E63" s="287"/>
      <c r="F63" s="115" t="s">
        <v>197</v>
      </c>
      <c r="G63" s="260">
        <v>1</v>
      </c>
      <c r="H63" s="260"/>
      <c r="I63" s="261"/>
      <c r="J63" s="116"/>
      <c r="K63" s="117"/>
    </row>
    <row r="64" spans="5:11" ht="22.5" customHeight="1">
      <c r="E64" s="287"/>
      <c r="F64" s="115" t="s">
        <v>198</v>
      </c>
      <c r="G64" s="260">
        <v>0.6</v>
      </c>
      <c r="H64" s="260"/>
      <c r="I64" s="261"/>
      <c r="J64" s="116"/>
      <c r="K64" s="117"/>
    </row>
    <row r="65" spans="5:11" ht="22.5" customHeight="1" thickBot="1">
      <c r="E65" s="288"/>
      <c r="F65" s="126" t="s">
        <v>199</v>
      </c>
      <c r="G65" s="268">
        <f>G59*70+G60*75+G61*25+G62*45+G64*120+G63*60</f>
        <v>324.5</v>
      </c>
      <c r="H65" s="268"/>
      <c r="I65" s="269"/>
      <c r="J65" s="127"/>
      <c r="K65" s="128"/>
    </row>
  </sheetData>
  <sheetProtection selectLockedCells="1" selectUnlockedCells="1"/>
  <mergeCells count="118">
    <mergeCell ref="AO25:AP25"/>
    <mergeCell ref="AL26:AN26"/>
    <mergeCell ref="AL27:AN27"/>
    <mergeCell ref="AL28:AN28"/>
    <mergeCell ref="AL29:AN29"/>
    <mergeCell ref="AL30:AN30"/>
    <mergeCell ref="AJ6:AJ15"/>
    <mergeCell ref="AJ16:AN16"/>
    <mergeCell ref="AJ17:AJ24"/>
    <mergeCell ref="AJ25:AJ31"/>
    <mergeCell ref="AL25:AN25"/>
    <mergeCell ref="AL31:AN31"/>
    <mergeCell ref="AK22:AN22"/>
    <mergeCell ref="A1:L1"/>
    <mergeCell ref="P1:AD1"/>
    <mergeCell ref="AJ2:AJ4"/>
    <mergeCell ref="AK2:AN2"/>
    <mergeCell ref="AK4:AN4"/>
    <mergeCell ref="AJ5:AN5"/>
    <mergeCell ref="AD2:AG2"/>
    <mergeCell ref="AD4:AG4"/>
    <mergeCell ref="W4:Z4"/>
    <mergeCell ref="AC5:AG5"/>
    <mergeCell ref="AE24:AG24"/>
    <mergeCell ref="AF23:AG23"/>
    <mergeCell ref="V16:Z16"/>
    <mergeCell ref="O17:O24"/>
    <mergeCell ref="C25:E25"/>
    <mergeCell ref="AC17:AC24"/>
    <mergeCell ref="J27:L27"/>
    <mergeCell ref="C29:E29"/>
    <mergeCell ref="V5:Z5"/>
    <mergeCell ref="V17:V24"/>
    <mergeCell ref="T25:U25"/>
    <mergeCell ref="V25:V31"/>
    <mergeCell ref="X25:Z25"/>
    <mergeCell ref="C28:E28"/>
    <mergeCell ref="X29:Z29"/>
    <mergeCell ref="A5:E5"/>
    <mergeCell ref="AY8:AY18"/>
    <mergeCell ref="AY19:AY26"/>
    <mergeCell ref="A17:A24"/>
    <mergeCell ref="H17:H24"/>
    <mergeCell ref="O16:S16"/>
    <mergeCell ref="M25:N25"/>
    <mergeCell ref="O25:O31"/>
    <mergeCell ref="O6:O15"/>
    <mergeCell ref="W22:Z22"/>
    <mergeCell ref="C27:E27"/>
    <mergeCell ref="O5:S5"/>
    <mergeCell ref="A2:A4"/>
    <mergeCell ref="B2:E2"/>
    <mergeCell ref="H2:H4"/>
    <mergeCell ref="B4:E4"/>
    <mergeCell ref="I4:L4"/>
    <mergeCell ref="P4:S4"/>
    <mergeCell ref="I2:L2"/>
    <mergeCell ref="P2:S2"/>
    <mergeCell ref="W2:Z2"/>
    <mergeCell ref="AC2:AC4"/>
    <mergeCell ref="F25:G25"/>
    <mergeCell ref="H25:H31"/>
    <mergeCell ref="J25:L25"/>
    <mergeCell ref="J29:L29"/>
    <mergeCell ref="Q28:S28"/>
    <mergeCell ref="X28:Z28"/>
    <mergeCell ref="X31:Z31"/>
    <mergeCell ref="H5:L5"/>
    <mergeCell ref="Q29:S29"/>
    <mergeCell ref="O2:O4"/>
    <mergeCell ref="AH25:AI25"/>
    <mergeCell ref="C26:E26"/>
    <mergeCell ref="J26:L26"/>
    <mergeCell ref="Q26:S26"/>
    <mergeCell ref="X26:Z26"/>
    <mergeCell ref="AE26:AG26"/>
    <mergeCell ref="Q25:S25"/>
    <mergeCell ref="V2:V4"/>
    <mergeCell ref="A25:A31"/>
    <mergeCell ref="AE27:AG27"/>
    <mergeCell ref="J28:L28"/>
    <mergeCell ref="AE28:AG28"/>
    <mergeCell ref="AE25:AG25"/>
    <mergeCell ref="AA25:AB25"/>
    <mergeCell ref="AC25:AC31"/>
    <mergeCell ref="Q27:S27"/>
    <mergeCell ref="X27:Z27"/>
    <mergeCell ref="AE31:AG31"/>
    <mergeCell ref="C31:E31"/>
    <mergeCell ref="J31:L31"/>
    <mergeCell ref="Q31:S31"/>
    <mergeCell ref="A33:AH33"/>
    <mergeCell ref="AE29:AG29"/>
    <mergeCell ref="C30:E30"/>
    <mergeCell ref="J30:L30"/>
    <mergeCell ref="Q30:S30"/>
    <mergeCell ref="X30:Z30"/>
    <mergeCell ref="AE30:AG30"/>
    <mergeCell ref="A6:A15"/>
    <mergeCell ref="H6:H15"/>
    <mergeCell ref="H16:L16"/>
    <mergeCell ref="A16:E16"/>
    <mergeCell ref="AC6:AC15"/>
    <mergeCell ref="AC16:AG16"/>
    <mergeCell ref="V6:V15"/>
    <mergeCell ref="J59:K59"/>
    <mergeCell ref="G60:I60"/>
    <mergeCell ref="G61:I61"/>
    <mergeCell ref="G62:I62"/>
    <mergeCell ref="G63:I63"/>
    <mergeCell ref="A34:AH34"/>
    <mergeCell ref="G64:I64"/>
    <mergeCell ref="G65:I65"/>
    <mergeCell ref="E40:E49"/>
    <mergeCell ref="E50:I50"/>
    <mergeCell ref="E51:E58"/>
    <mergeCell ref="E59:E65"/>
    <mergeCell ref="G59:I59"/>
  </mergeCell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view="pageBreakPreview" zoomScale="70" zoomScaleNormal="50" zoomScaleSheetLayoutView="70" zoomScalePageLayoutView="0" workbookViewId="0" topLeftCell="A1">
      <selection activeCell="I22" sqref="I22"/>
    </sheetView>
  </sheetViews>
  <sheetFormatPr defaultColWidth="6.125" defaultRowHeight="22.5" customHeight="1"/>
  <cols>
    <col min="1" max="1" width="3.625" style="78" customWidth="1"/>
    <col min="2" max="2" width="20.50390625" style="79" bestFit="1" customWidth="1"/>
    <col min="3" max="3" width="6.125" style="79" hidden="1" customWidth="1"/>
    <col min="4" max="5" width="5.375" style="79" customWidth="1"/>
    <col min="6" max="6" width="6.125" style="80" customWidth="1"/>
    <col min="7" max="7" width="6.125" style="81" customWidth="1"/>
    <col min="8" max="8" width="3.625" style="78" customWidth="1"/>
    <col min="9" max="9" width="19.25390625" style="79" customWidth="1"/>
    <col min="10" max="10" width="6.125" style="79" customWidth="1"/>
    <col min="11" max="12" width="5.375" style="79" customWidth="1"/>
    <col min="13" max="13" width="5.50390625" style="80" customWidth="1"/>
    <col min="14" max="14" width="8.50390625" style="81" customWidth="1"/>
    <col min="15" max="15" width="3.625" style="78" customWidth="1"/>
    <col min="16" max="16" width="16.125" style="79" customWidth="1"/>
    <col min="17" max="17" width="6.125" style="79" customWidth="1"/>
    <col min="18" max="19" width="5.375" style="79" customWidth="1"/>
    <col min="20" max="20" width="6.125" style="80" customWidth="1"/>
    <col min="21" max="21" width="6.125" style="81" customWidth="1"/>
    <col min="22" max="22" width="3.625" style="82" customWidth="1"/>
    <col min="23" max="23" width="15.625" style="79" customWidth="1"/>
    <col min="24" max="24" width="6.125" style="79" customWidth="1"/>
    <col min="25" max="26" width="5.375" style="79" customWidth="1"/>
    <col min="27" max="27" width="5.875" style="80" customWidth="1"/>
    <col min="28" max="28" width="6.125" style="81" customWidth="1"/>
    <col min="29" max="29" width="3.625" style="78" customWidth="1"/>
    <col min="30" max="30" width="15.25390625" style="79" customWidth="1"/>
    <col min="31" max="31" width="6.125" style="79" customWidth="1"/>
    <col min="32" max="33" width="5.375" style="79" customWidth="1"/>
    <col min="34" max="34" width="6.125" style="83" customWidth="1"/>
    <col min="35" max="35" width="6.125" style="81" customWidth="1"/>
    <col min="36" max="36" width="8.00390625" style="84" bestFit="1" customWidth="1"/>
    <col min="37" max="37" width="6.25390625" style="84" bestFit="1" customWidth="1"/>
    <col min="38" max="43" width="6.125" style="84" customWidth="1"/>
    <col min="44" max="45" width="6.25390625" style="84" bestFit="1" customWidth="1"/>
    <col min="46" max="51" width="6.125" style="84" customWidth="1"/>
    <col min="52" max="52" width="6.25390625" style="84" bestFit="1" customWidth="1"/>
    <col min="53" max="16384" width="6.125" style="84" customWidth="1"/>
  </cols>
  <sheetData>
    <row r="1" spans="1:35" s="103" customFormat="1" ht="30" customHeight="1">
      <c r="A1" s="304" t="s">
        <v>262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241">
        <f>'[1]第五周'!$O$1</f>
        <v>6</v>
      </c>
      <c r="N1" s="242"/>
      <c r="O1" s="243">
        <f>'第二週'!O1+1</f>
        <v>3</v>
      </c>
      <c r="P1" s="305" t="s">
        <v>261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102">
        <v>60</v>
      </c>
      <c r="AF1" s="102">
        <v>60</v>
      </c>
      <c r="AG1" s="102"/>
      <c r="AH1" s="102"/>
      <c r="AI1" s="102"/>
    </row>
    <row r="2" spans="1:35" s="42" customFormat="1" ht="18.75" customHeight="1">
      <c r="A2" s="343" t="s">
        <v>33</v>
      </c>
      <c r="B2" s="346">
        <f>'第二週'!B2+7</f>
        <v>44452</v>
      </c>
      <c r="C2" s="346"/>
      <c r="D2" s="346"/>
      <c r="E2" s="346"/>
      <c r="F2" s="142"/>
      <c r="G2" s="143"/>
      <c r="H2" s="339" t="s">
        <v>33</v>
      </c>
      <c r="I2" s="341">
        <f>B2+1</f>
        <v>44453</v>
      </c>
      <c r="J2" s="341"/>
      <c r="K2" s="341"/>
      <c r="L2" s="341"/>
      <c r="M2" s="144"/>
      <c r="N2" s="145"/>
      <c r="O2" s="339" t="s">
        <v>33</v>
      </c>
      <c r="P2" s="357">
        <f>I2+1</f>
        <v>44454</v>
      </c>
      <c r="Q2" s="357"/>
      <c r="R2" s="357"/>
      <c r="S2" s="357"/>
      <c r="T2" s="146"/>
      <c r="U2" s="147"/>
      <c r="V2" s="339" t="s">
        <v>33</v>
      </c>
      <c r="W2" s="340">
        <f>P2+1</f>
        <v>44455</v>
      </c>
      <c r="X2" s="340"/>
      <c r="Y2" s="340"/>
      <c r="Z2" s="340"/>
      <c r="AA2" s="148"/>
      <c r="AB2" s="149"/>
      <c r="AC2" s="343" t="s">
        <v>33</v>
      </c>
      <c r="AD2" s="358">
        <f>W2+1</f>
        <v>44456</v>
      </c>
      <c r="AE2" s="358"/>
      <c r="AF2" s="358"/>
      <c r="AG2" s="359"/>
      <c r="AH2" s="150"/>
      <c r="AI2" s="151"/>
    </row>
    <row r="3" spans="1:35" s="42" customFormat="1" ht="18.75" customHeight="1">
      <c r="A3" s="344"/>
      <c r="B3" s="43" t="s">
        <v>201</v>
      </c>
      <c r="C3" s="43" t="s">
        <v>35</v>
      </c>
      <c r="D3" s="44" t="s">
        <v>36</v>
      </c>
      <c r="E3" s="44"/>
      <c r="F3" s="45" t="s">
        <v>38</v>
      </c>
      <c r="G3" s="43" t="s">
        <v>39</v>
      </c>
      <c r="H3" s="300"/>
      <c r="I3" s="43" t="s">
        <v>34</v>
      </c>
      <c r="J3" s="43" t="s">
        <v>35</v>
      </c>
      <c r="K3" s="44" t="s">
        <v>36</v>
      </c>
      <c r="L3" s="44" t="s">
        <v>37</v>
      </c>
      <c r="M3" s="45" t="s">
        <v>38</v>
      </c>
      <c r="N3" s="43" t="s">
        <v>39</v>
      </c>
      <c r="O3" s="300"/>
      <c r="P3" s="43" t="s">
        <v>34</v>
      </c>
      <c r="Q3" s="43" t="s">
        <v>35</v>
      </c>
      <c r="R3" s="44" t="s">
        <v>36</v>
      </c>
      <c r="S3" s="44" t="s">
        <v>37</v>
      </c>
      <c r="T3" s="45" t="s">
        <v>38</v>
      </c>
      <c r="U3" s="43" t="s">
        <v>39</v>
      </c>
      <c r="V3" s="300"/>
      <c r="W3" s="43" t="s">
        <v>34</v>
      </c>
      <c r="X3" s="43" t="s">
        <v>35</v>
      </c>
      <c r="Y3" s="44" t="s">
        <v>36</v>
      </c>
      <c r="Z3" s="44" t="s">
        <v>37</v>
      </c>
      <c r="AA3" s="45" t="s">
        <v>38</v>
      </c>
      <c r="AB3" s="46" t="s">
        <v>39</v>
      </c>
      <c r="AC3" s="344"/>
      <c r="AD3" s="43" t="s">
        <v>34</v>
      </c>
      <c r="AE3" s="43" t="s">
        <v>35</v>
      </c>
      <c r="AF3" s="50" t="s">
        <v>36</v>
      </c>
      <c r="AG3" s="152" t="s">
        <v>37</v>
      </c>
      <c r="AH3" s="153" t="s">
        <v>38</v>
      </c>
      <c r="AI3" s="154" t="s">
        <v>39</v>
      </c>
    </row>
    <row r="4" spans="1:35" s="52" customFormat="1" ht="18.75" customHeight="1" hidden="1">
      <c r="A4" s="344"/>
      <c r="B4" s="290" t="s">
        <v>40</v>
      </c>
      <c r="C4" s="290"/>
      <c r="D4" s="290"/>
      <c r="E4" s="290"/>
      <c r="F4" s="47"/>
      <c r="G4" s="48"/>
      <c r="H4" s="300"/>
      <c r="I4" s="290" t="s">
        <v>41</v>
      </c>
      <c r="J4" s="290"/>
      <c r="K4" s="290"/>
      <c r="L4" s="290"/>
      <c r="M4" s="47"/>
      <c r="N4" s="48"/>
      <c r="O4" s="300"/>
      <c r="P4" s="290" t="s">
        <v>42</v>
      </c>
      <c r="Q4" s="290"/>
      <c r="R4" s="290"/>
      <c r="S4" s="290"/>
      <c r="T4" s="45"/>
      <c r="U4" s="44"/>
      <c r="V4" s="300"/>
      <c r="W4" s="290" t="s">
        <v>43</v>
      </c>
      <c r="X4" s="290"/>
      <c r="Y4" s="290"/>
      <c r="Z4" s="290"/>
      <c r="AA4" s="47"/>
      <c r="AB4" s="49"/>
      <c r="AC4" s="345"/>
      <c r="AD4" s="360" t="s">
        <v>44</v>
      </c>
      <c r="AE4" s="360"/>
      <c r="AF4" s="360"/>
      <c r="AG4" s="361"/>
      <c r="AH4" s="155"/>
      <c r="AI4" s="48"/>
    </row>
    <row r="5" spans="1:35" s="52" customFormat="1" ht="18.75" customHeight="1">
      <c r="A5" s="342" t="s">
        <v>45</v>
      </c>
      <c r="B5" s="280"/>
      <c r="C5" s="280"/>
      <c r="D5" s="280"/>
      <c r="E5" s="280"/>
      <c r="F5" s="98"/>
      <c r="G5" s="99"/>
      <c r="H5" s="279" t="s">
        <v>45</v>
      </c>
      <c r="I5" s="280"/>
      <c r="J5" s="280"/>
      <c r="K5" s="280"/>
      <c r="L5" s="280"/>
      <c r="M5" s="98"/>
      <c r="N5" s="99"/>
      <c r="O5" s="279" t="s">
        <v>45</v>
      </c>
      <c r="P5" s="280"/>
      <c r="Q5" s="280"/>
      <c r="R5" s="280"/>
      <c r="S5" s="280"/>
      <c r="T5" s="98"/>
      <c r="U5" s="99"/>
      <c r="V5" s="279" t="s">
        <v>45</v>
      </c>
      <c r="W5" s="280"/>
      <c r="X5" s="280"/>
      <c r="Y5" s="280"/>
      <c r="Z5" s="280"/>
      <c r="AA5" s="98"/>
      <c r="AB5" s="100"/>
      <c r="AC5" s="362" t="s">
        <v>45</v>
      </c>
      <c r="AD5" s="363"/>
      <c r="AE5" s="363"/>
      <c r="AF5" s="363"/>
      <c r="AG5" s="364"/>
      <c r="AH5" s="47"/>
      <c r="AI5" s="48"/>
    </row>
    <row r="6" spans="1:35" s="52" customFormat="1" ht="18.75" customHeight="1">
      <c r="A6" s="266" t="s">
        <v>143</v>
      </c>
      <c r="B6" s="24" t="s">
        <v>157</v>
      </c>
      <c r="C6" s="24">
        <v>12</v>
      </c>
      <c r="D6" s="87" t="s">
        <v>102</v>
      </c>
      <c r="E6" s="87" t="s">
        <v>0</v>
      </c>
      <c r="F6" s="245"/>
      <c r="G6" s="157" t="e">
        <f aca="true" t="shared" si="0" ref="G6:G13">D6*F6</f>
        <v>#VALUE!</v>
      </c>
      <c r="H6" s="281" t="s">
        <v>202</v>
      </c>
      <c r="I6" s="156" t="s">
        <v>203</v>
      </c>
      <c r="J6" s="156">
        <v>1</v>
      </c>
      <c r="K6" s="89">
        <v>60</v>
      </c>
      <c r="L6" s="157" t="s">
        <v>69</v>
      </c>
      <c r="M6" s="245">
        <v>8</v>
      </c>
      <c r="N6" s="157">
        <f aca="true" t="shared" si="1" ref="N6:N11">K6*M6</f>
        <v>480</v>
      </c>
      <c r="O6" s="281" t="s">
        <v>204</v>
      </c>
      <c r="P6" s="60" t="s">
        <v>167</v>
      </c>
      <c r="Q6" s="60">
        <v>70</v>
      </c>
      <c r="R6" s="104">
        <v>4.5</v>
      </c>
      <c r="S6" s="138" t="s">
        <v>0</v>
      </c>
      <c r="T6" s="245">
        <v>50</v>
      </c>
      <c r="U6" s="157">
        <f aca="true" t="shared" si="2" ref="U6:U13">R6*T6</f>
        <v>225</v>
      </c>
      <c r="V6" s="266" t="s">
        <v>205</v>
      </c>
      <c r="W6" s="24" t="s">
        <v>150</v>
      </c>
      <c r="X6" s="24">
        <v>0.8</v>
      </c>
      <c r="Y6" s="87">
        <v>40</v>
      </c>
      <c r="Z6" s="86" t="s">
        <v>151</v>
      </c>
      <c r="AA6" s="245">
        <v>7.4</v>
      </c>
      <c r="AB6" s="157">
        <f aca="true" t="shared" si="3" ref="AB6:AB11">Y6*AA6</f>
        <v>296</v>
      </c>
      <c r="AC6" s="365" t="s">
        <v>155</v>
      </c>
      <c r="AD6" s="24" t="s">
        <v>152</v>
      </c>
      <c r="AE6" s="24">
        <v>6</v>
      </c>
      <c r="AF6" s="179">
        <v>0.6</v>
      </c>
      <c r="AG6" s="111" t="s">
        <v>0</v>
      </c>
      <c r="AH6" s="245">
        <v>53</v>
      </c>
      <c r="AI6" s="157">
        <f aca="true" t="shared" si="4" ref="AI6:AI11">AF6*AH6</f>
        <v>31.799999999999997</v>
      </c>
    </row>
    <row r="7" spans="1:35" s="52" customFormat="1" ht="18.75" customHeight="1">
      <c r="A7" s="267"/>
      <c r="B7" s="24" t="s">
        <v>156</v>
      </c>
      <c r="C7" s="24">
        <v>19.5</v>
      </c>
      <c r="D7" s="87" t="s">
        <v>102</v>
      </c>
      <c r="E7" s="87" t="s">
        <v>0</v>
      </c>
      <c r="F7" s="245"/>
      <c r="G7" s="157" t="e">
        <f t="shared" si="0"/>
        <v>#VALUE!</v>
      </c>
      <c r="H7" s="282"/>
      <c r="I7" s="88" t="s">
        <v>246</v>
      </c>
      <c r="J7" s="57">
        <v>133</v>
      </c>
      <c r="K7" s="87">
        <v>4</v>
      </c>
      <c r="L7" s="87" t="s">
        <v>63</v>
      </c>
      <c r="M7" s="245">
        <v>125</v>
      </c>
      <c r="N7" s="157">
        <f t="shared" si="1"/>
        <v>500</v>
      </c>
      <c r="O7" s="282"/>
      <c r="P7" s="60" t="s">
        <v>227</v>
      </c>
      <c r="Q7" s="60">
        <v>16.5</v>
      </c>
      <c r="R7" s="104" t="s">
        <v>102</v>
      </c>
      <c r="S7" s="109" t="s">
        <v>0</v>
      </c>
      <c r="T7" s="245"/>
      <c r="U7" s="157" t="e">
        <f t="shared" si="2"/>
        <v>#VALUE!</v>
      </c>
      <c r="V7" s="267"/>
      <c r="W7" s="24" t="s">
        <v>268</v>
      </c>
      <c r="X7" s="24">
        <v>1</v>
      </c>
      <c r="Y7" s="87">
        <v>4</v>
      </c>
      <c r="Z7" s="86" t="s">
        <v>31</v>
      </c>
      <c r="AA7" s="245">
        <v>48</v>
      </c>
      <c r="AB7" s="157">
        <f t="shared" si="3"/>
        <v>192</v>
      </c>
      <c r="AC7" s="366"/>
      <c r="AD7" s="211" t="s">
        <v>78</v>
      </c>
      <c r="AE7" s="24">
        <v>12</v>
      </c>
      <c r="AF7" s="104">
        <v>1</v>
      </c>
      <c r="AG7" s="109" t="s">
        <v>63</v>
      </c>
      <c r="AH7" s="245">
        <v>55</v>
      </c>
      <c r="AI7" s="157">
        <f t="shared" si="4"/>
        <v>55</v>
      </c>
    </row>
    <row r="8" spans="1:35" s="52" customFormat="1" ht="18.75" customHeight="1">
      <c r="A8" s="267"/>
      <c r="B8" s="24" t="s">
        <v>140</v>
      </c>
      <c r="C8" s="24">
        <v>31</v>
      </c>
      <c r="D8" s="87">
        <v>2</v>
      </c>
      <c r="E8" s="87" t="s">
        <v>0</v>
      </c>
      <c r="F8" s="245">
        <v>125</v>
      </c>
      <c r="G8" s="157">
        <f t="shared" si="0"/>
        <v>250</v>
      </c>
      <c r="H8" s="282"/>
      <c r="I8" s="60"/>
      <c r="J8" s="60"/>
      <c r="K8" s="104"/>
      <c r="L8" s="109"/>
      <c r="M8" s="245"/>
      <c r="N8" s="157">
        <f t="shared" si="1"/>
        <v>0</v>
      </c>
      <c r="O8" s="282"/>
      <c r="P8" s="60" t="s">
        <v>114</v>
      </c>
      <c r="Q8" s="60">
        <v>8</v>
      </c>
      <c r="R8" s="104">
        <v>0.5</v>
      </c>
      <c r="S8" s="109" t="s">
        <v>0</v>
      </c>
      <c r="T8" s="245">
        <v>105</v>
      </c>
      <c r="U8" s="157">
        <f t="shared" si="2"/>
        <v>52.5</v>
      </c>
      <c r="V8" s="267"/>
      <c r="W8" s="24" t="s">
        <v>137</v>
      </c>
      <c r="X8" s="24">
        <v>12</v>
      </c>
      <c r="Y8" s="87">
        <v>2</v>
      </c>
      <c r="Z8" s="86" t="s">
        <v>63</v>
      </c>
      <c r="AA8" s="245">
        <v>55</v>
      </c>
      <c r="AB8" s="157">
        <f t="shared" si="3"/>
        <v>110</v>
      </c>
      <c r="AC8" s="366"/>
      <c r="AD8" s="24" t="s">
        <v>134</v>
      </c>
      <c r="AE8" s="24">
        <v>12</v>
      </c>
      <c r="AF8" s="87">
        <v>0.8</v>
      </c>
      <c r="AG8" s="86" t="s">
        <v>0</v>
      </c>
      <c r="AH8" s="245">
        <v>63</v>
      </c>
      <c r="AI8" s="157">
        <f t="shared" si="4"/>
        <v>50.400000000000006</v>
      </c>
    </row>
    <row r="9" spans="1:35" s="52" customFormat="1" ht="18.75" customHeight="1">
      <c r="A9" s="267"/>
      <c r="B9" s="24" t="s">
        <v>238</v>
      </c>
      <c r="C9" s="24">
        <v>30</v>
      </c>
      <c r="D9" s="87">
        <v>3</v>
      </c>
      <c r="E9" s="87" t="s">
        <v>0</v>
      </c>
      <c r="F9" s="245">
        <v>200</v>
      </c>
      <c r="G9" s="157">
        <f t="shared" si="0"/>
        <v>600</v>
      </c>
      <c r="H9" s="282"/>
      <c r="I9" s="60"/>
      <c r="J9" s="60"/>
      <c r="K9" s="104"/>
      <c r="L9" s="109"/>
      <c r="M9" s="245"/>
      <c r="N9" s="157">
        <f t="shared" si="1"/>
        <v>0</v>
      </c>
      <c r="O9" s="282"/>
      <c r="P9" s="60" t="s">
        <v>113</v>
      </c>
      <c r="Q9" s="60">
        <v>8.5</v>
      </c>
      <c r="R9" s="104">
        <v>0.5</v>
      </c>
      <c r="S9" s="109" t="s">
        <v>0</v>
      </c>
      <c r="T9" s="245">
        <v>48</v>
      </c>
      <c r="U9" s="157">
        <f t="shared" si="2"/>
        <v>24</v>
      </c>
      <c r="V9" s="267"/>
      <c r="W9" s="158" t="s">
        <v>270</v>
      </c>
      <c r="X9" s="159"/>
      <c r="Y9" s="87">
        <v>4</v>
      </c>
      <c r="Z9" s="26" t="s">
        <v>28</v>
      </c>
      <c r="AA9" s="245">
        <v>130</v>
      </c>
      <c r="AB9" s="157">
        <f t="shared" si="3"/>
        <v>520</v>
      </c>
      <c r="AC9" s="366"/>
      <c r="AD9" s="211" t="s">
        <v>239</v>
      </c>
      <c r="AE9" s="24">
        <v>12</v>
      </c>
      <c r="AF9" s="87" t="s">
        <v>102</v>
      </c>
      <c r="AG9" s="86" t="s">
        <v>0</v>
      </c>
      <c r="AH9" s="245"/>
      <c r="AI9" s="157" t="e">
        <f t="shared" si="4"/>
        <v>#VALUE!</v>
      </c>
    </row>
    <row r="10" spans="1:46" s="52" customFormat="1" ht="18.75" customHeight="1">
      <c r="A10" s="267"/>
      <c r="B10" s="24" t="s">
        <v>132</v>
      </c>
      <c r="C10" s="24">
        <v>4</v>
      </c>
      <c r="D10" s="87">
        <v>0.3</v>
      </c>
      <c r="E10" s="87" t="s">
        <v>0</v>
      </c>
      <c r="F10" s="245">
        <v>160</v>
      </c>
      <c r="G10" s="157">
        <f t="shared" si="0"/>
        <v>48</v>
      </c>
      <c r="H10" s="282"/>
      <c r="I10" s="60"/>
      <c r="J10" s="60"/>
      <c r="K10" s="160"/>
      <c r="L10" s="104"/>
      <c r="M10" s="245"/>
      <c r="N10" s="157">
        <f t="shared" si="1"/>
        <v>0</v>
      </c>
      <c r="O10" s="282"/>
      <c r="P10" s="60" t="s">
        <v>119</v>
      </c>
      <c r="Q10" s="60">
        <v>2.5</v>
      </c>
      <c r="R10" s="160" t="s">
        <v>102</v>
      </c>
      <c r="S10" s="104" t="s">
        <v>0</v>
      </c>
      <c r="T10" s="245"/>
      <c r="U10" s="157" t="e">
        <f t="shared" si="2"/>
        <v>#VALUE!</v>
      </c>
      <c r="V10" s="267"/>
      <c r="W10" s="161"/>
      <c r="X10" s="55"/>
      <c r="Y10" s="87"/>
      <c r="Z10" s="87"/>
      <c r="AA10" s="245"/>
      <c r="AB10" s="157">
        <f t="shared" si="3"/>
        <v>0</v>
      </c>
      <c r="AC10" s="366"/>
      <c r="AD10" s="24" t="s">
        <v>153</v>
      </c>
      <c r="AE10" s="24">
        <v>1.5</v>
      </c>
      <c r="AF10" s="87">
        <v>0</v>
      </c>
      <c r="AG10" s="86" t="s">
        <v>0</v>
      </c>
      <c r="AH10" s="245"/>
      <c r="AI10" s="157">
        <f t="shared" si="4"/>
        <v>0</v>
      </c>
      <c r="AP10" s="266" t="s">
        <v>206</v>
      </c>
      <c r="AQ10" s="24" t="s">
        <v>149</v>
      </c>
      <c r="AR10" s="24">
        <v>62</v>
      </c>
      <c r="AS10" s="87">
        <v>0.9</v>
      </c>
      <c r="AT10" s="86" t="s">
        <v>0</v>
      </c>
    </row>
    <row r="11" spans="1:46" s="52" customFormat="1" ht="18.75" customHeight="1">
      <c r="A11" s="267"/>
      <c r="B11" s="24" t="s">
        <v>242</v>
      </c>
      <c r="C11" s="24">
        <v>5</v>
      </c>
      <c r="D11" s="87">
        <v>0.3</v>
      </c>
      <c r="E11" s="87" t="s">
        <v>0</v>
      </c>
      <c r="F11" s="245">
        <v>130</v>
      </c>
      <c r="G11" s="157">
        <f t="shared" si="0"/>
        <v>39</v>
      </c>
      <c r="H11" s="282"/>
      <c r="I11" s="60"/>
      <c r="J11" s="60"/>
      <c r="K11" s="160"/>
      <c r="L11" s="109"/>
      <c r="M11" s="245"/>
      <c r="N11" s="157">
        <f t="shared" si="1"/>
        <v>0</v>
      </c>
      <c r="O11" s="282"/>
      <c r="P11" s="60" t="s">
        <v>168</v>
      </c>
      <c r="Q11" s="60">
        <v>0.5</v>
      </c>
      <c r="R11" s="160" t="s">
        <v>102</v>
      </c>
      <c r="S11" s="109" t="s">
        <v>0</v>
      </c>
      <c r="T11" s="245"/>
      <c r="U11" s="157" t="e">
        <f t="shared" si="2"/>
        <v>#VALUE!</v>
      </c>
      <c r="V11" s="267"/>
      <c r="W11" s="161" t="s">
        <v>97</v>
      </c>
      <c r="X11" s="55"/>
      <c r="Y11" s="87">
        <v>6</v>
      </c>
      <c r="Z11" s="87" t="s">
        <v>0</v>
      </c>
      <c r="AA11" s="245"/>
      <c r="AB11" s="157">
        <f t="shared" si="3"/>
        <v>0</v>
      </c>
      <c r="AC11" s="366"/>
      <c r="AD11" s="24" t="s">
        <v>154</v>
      </c>
      <c r="AE11" s="24">
        <v>6</v>
      </c>
      <c r="AF11" s="87">
        <v>0.4</v>
      </c>
      <c r="AG11" s="86" t="s">
        <v>0</v>
      </c>
      <c r="AH11" s="245">
        <v>420</v>
      </c>
      <c r="AI11" s="157">
        <f t="shared" si="4"/>
        <v>168</v>
      </c>
      <c r="AP11" s="267"/>
      <c r="AQ11" s="24" t="s">
        <v>207</v>
      </c>
      <c r="AR11" s="24">
        <v>23</v>
      </c>
      <c r="AS11" s="87">
        <v>1.5</v>
      </c>
      <c r="AT11" s="86" t="s">
        <v>0</v>
      </c>
    </row>
    <row r="12" spans="1:46" s="42" customFormat="1" ht="18.75" customHeight="1">
      <c r="A12" s="267"/>
      <c r="B12" s="24" t="s">
        <v>113</v>
      </c>
      <c r="C12" s="24">
        <v>3</v>
      </c>
      <c r="D12" s="87">
        <v>0.2</v>
      </c>
      <c r="E12" s="87" t="s">
        <v>0</v>
      </c>
      <c r="F12" s="245">
        <v>48</v>
      </c>
      <c r="G12" s="157">
        <f t="shared" si="0"/>
        <v>9.600000000000001</v>
      </c>
      <c r="H12" s="282"/>
      <c r="I12" s="60"/>
      <c r="J12" s="60"/>
      <c r="K12" s="104"/>
      <c r="L12" s="109"/>
      <c r="M12" s="245"/>
      <c r="N12" s="157"/>
      <c r="O12" s="282"/>
      <c r="P12" s="60" t="s">
        <v>169</v>
      </c>
      <c r="Q12" s="60">
        <v>22</v>
      </c>
      <c r="R12" s="104">
        <v>1.4</v>
      </c>
      <c r="S12" s="109" t="s">
        <v>0</v>
      </c>
      <c r="T12" s="245">
        <v>25</v>
      </c>
      <c r="U12" s="157">
        <f t="shared" si="2"/>
        <v>35</v>
      </c>
      <c r="V12" s="267"/>
      <c r="W12" s="60"/>
      <c r="X12" s="60"/>
      <c r="Y12" s="104"/>
      <c r="Z12" s="109"/>
      <c r="AA12" s="245"/>
      <c r="AB12" s="157"/>
      <c r="AC12" s="366"/>
      <c r="AD12" s="162" t="s">
        <v>113</v>
      </c>
      <c r="AE12" s="163">
        <v>12</v>
      </c>
      <c r="AF12" s="164">
        <v>0.8</v>
      </c>
      <c r="AG12" s="188" t="s">
        <v>0</v>
      </c>
      <c r="AH12" s="245">
        <v>48</v>
      </c>
      <c r="AI12" s="157">
        <f>AF12*AH12</f>
        <v>38.400000000000006</v>
      </c>
      <c r="AP12" s="267"/>
      <c r="AQ12" s="24" t="s">
        <v>139</v>
      </c>
      <c r="AR12" s="24">
        <v>1.5</v>
      </c>
      <c r="AS12" s="87">
        <v>0.1</v>
      </c>
      <c r="AT12" s="86" t="s">
        <v>0</v>
      </c>
    </row>
    <row r="13" spans="1:46" s="52" customFormat="1" ht="18.75" customHeight="1">
      <c r="A13" s="267"/>
      <c r="B13" s="24" t="s">
        <v>106</v>
      </c>
      <c r="C13" s="24">
        <v>5</v>
      </c>
      <c r="D13" s="87">
        <v>0.3</v>
      </c>
      <c r="E13" s="87" t="s">
        <v>0</v>
      </c>
      <c r="F13" s="245">
        <v>60</v>
      </c>
      <c r="G13" s="157">
        <f t="shared" si="0"/>
        <v>18</v>
      </c>
      <c r="H13" s="282"/>
      <c r="I13" s="60"/>
      <c r="J13" s="60"/>
      <c r="K13" s="104"/>
      <c r="L13" s="109"/>
      <c r="M13" s="245"/>
      <c r="N13" s="157">
        <f>K13*M13</f>
        <v>0</v>
      </c>
      <c r="O13" s="282"/>
      <c r="P13" s="60" t="s">
        <v>170</v>
      </c>
      <c r="Q13" s="60">
        <v>2.5</v>
      </c>
      <c r="R13" s="104">
        <v>0.2</v>
      </c>
      <c r="S13" s="109" t="s">
        <v>0</v>
      </c>
      <c r="T13" s="245">
        <v>100</v>
      </c>
      <c r="U13" s="157">
        <f t="shared" si="2"/>
        <v>20</v>
      </c>
      <c r="V13" s="267"/>
      <c r="W13" s="24"/>
      <c r="X13" s="24"/>
      <c r="Y13" s="87"/>
      <c r="Z13" s="87"/>
      <c r="AA13" s="245"/>
      <c r="AB13" s="157">
        <f>Y13*AA13</f>
        <v>0</v>
      </c>
      <c r="AC13" s="366"/>
      <c r="AD13" s="165" t="s">
        <v>158</v>
      </c>
      <c r="AE13" s="165"/>
      <c r="AF13" s="166">
        <v>1.2</v>
      </c>
      <c r="AG13" s="188" t="s">
        <v>0</v>
      </c>
      <c r="AH13" s="245">
        <v>88</v>
      </c>
      <c r="AI13" s="157">
        <f>AF13*AH13</f>
        <v>105.6</v>
      </c>
      <c r="AP13" s="267"/>
      <c r="AQ13" s="167" t="s">
        <v>32</v>
      </c>
      <c r="AR13" s="159">
        <v>18</v>
      </c>
      <c r="AS13" s="87">
        <v>1.5</v>
      </c>
      <c r="AT13" s="86" t="s">
        <v>0</v>
      </c>
    </row>
    <row r="14" spans="1:46" s="52" customFormat="1" ht="18.75" customHeight="1">
      <c r="A14" s="267"/>
      <c r="B14" s="91" t="s">
        <v>141</v>
      </c>
      <c r="C14" s="63"/>
      <c r="D14" s="87">
        <v>0</v>
      </c>
      <c r="E14" s="87" t="s">
        <v>0</v>
      </c>
      <c r="F14" s="245">
        <v>90</v>
      </c>
      <c r="G14" s="157">
        <f>D14*F14</f>
        <v>0</v>
      </c>
      <c r="H14" s="282"/>
      <c r="I14" s="161"/>
      <c r="J14" s="161"/>
      <c r="K14" s="104"/>
      <c r="L14" s="109"/>
      <c r="M14" s="245"/>
      <c r="N14" s="157">
        <f>K14*M14</f>
        <v>0</v>
      </c>
      <c r="O14" s="282"/>
      <c r="P14" s="161" t="s">
        <v>115</v>
      </c>
      <c r="Q14" s="161">
        <v>15</v>
      </c>
      <c r="R14" s="104">
        <v>0.6</v>
      </c>
      <c r="S14" s="109" t="s">
        <v>0</v>
      </c>
      <c r="T14" s="245">
        <v>46</v>
      </c>
      <c r="U14" s="157">
        <f>R14*T14</f>
        <v>27.599999999999998</v>
      </c>
      <c r="V14" s="267"/>
      <c r="W14" s="55"/>
      <c r="X14" s="55"/>
      <c r="Y14" s="87"/>
      <c r="Z14" s="87"/>
      <c r="AA14" s="245"/>
      <c r="AB14" s="157">
        <f>Y14*AA14</f>
        <v>0</v>
      </c>
      <c r="AC14" s="366"/>
      <c r="AD14" s="168"/>
      <c r="AE14" s="168"/>
      <c r="AF14" s="166"/>
      <c r="AG14" s="169"/>
      <c r="AH14" s="245"/>
      <c r="AI14" s="157">
        <f>AF14*AH14</f>
        <v>0</v>
      </c>
      <c r="AP14" s="267"/>
      <c r="AQ14" s="161" t="s">
        <v>208</v>
      </c>
      <c r="AR14" s="55">
        <v>19</v>
      </c>
      <c r="AS14" s="87">
        <v>1.2</v>
      </c>
      <c r="AT14" s="87" t="s">
        <v>0</v>
      </c>
    </row>
    <row r="15" spans="1:46" s="52" customFormat="1" ht="18.75" customHeight="1">
      <c r="A15" s="267"/>
      <c r="B15" s="63" t="s">
        <v>142</v>
      </c>
      <c r="C15" s="63">
        <v>1</v>
      </c>
      <c r="D15" s="87">
        <v>0.1</v>
      </c>
      <c r="E15" s="87" t="s">
        <v>0</v>
      </c>
      <c r="F15" s="245">
        <v>241</v>
      </c>
      <c r="G15" s="157">
        <f>D15*F15</f>
        <v>24.1</v>
      </c>
      <c r="H15" s="282"/>
      <c r="I15" s="161"/>
      <c r="J15" s="161"/>
      <c r="K15" s="104"/>
      <c r="L15" s="109"/>
      <c r="M15" s="245"/>
      <c r="N15" s="157">
        <f>K15*M15</f>
        <v>0</v>
      </c>
      <c r="O15" s="282"/>
      <c r="P15" s="161"/>
      <c r="Q15" s="161"/>
      <c r="R15" s="104"/>
      <c r="S15" s="109"/>
      <c r="T15" s="245"/>
      <c r="U15" s="157">
        <f>R15*T15</f>
        <v>0</v>
      </c>
      <c r="V15" s="267"/>
      <c r="W15" s="55"/>
      <c r="X15" s="55"/>
      <c r="Y15" s="87"/>
      <c r="Z15" s="87"/>
      <c r="AA15" s="245"/>
      <c r="AB15" s="157">
        <f>Y15*AA15</f>
        <v>0</v>
      </c>
      <c r="AC15" s="366"/>
      <c r="AD15" s="168"/>
      <c r="AE15" s="168"/>
      <c r="AF15" s="166"/>
      <c r="AG15" s="169"/>
      <c r="AH15" s="245"/>
      <c r="AI15" s="157">
        <f>AF15*AH15</f>
        <v>0</v>
      </c>
      <c r="AP15" s="267"/>
      <c r="AQ15" s="24" t="s">
        <v>133</v>
      </c>
      <c r="AR15" s="24"/>
      <c r="AS15" s="87">
        <v>0.5</v>
      </c>
      <c r="AT15" s="87" t="s">
        <v>0</v>
      </c>
    </row>
    <row r="16" spans="1:46" s="52" customFormat="1" ht="18.75" customHeight="1">
      <c r="A16" s="353" t="s">
        <v>51</v>
      </c>
      <c r="B16" s="280"/>
      <c r="C16" s="280"/>
      <c r="D16" s="280"/>
      <c r="E16" s="354"/>
      <c r="F16" s="246"/>
      <c r="G16" s="247"/>
      <c r="H16" s="355" t="s">
        <v>51</v>
      </c>
      <c r="I16" s="356"/>
      <c r="J16" s="356"/>
      <c r="K16" s="356"/>
      <c r="L16" s="356"/>
      <c r="M16" s="246"/>
      <c r="N16" s="247"/>
      <c r="O16" s="347" t="s">
        <v>51</v>
      </c>
      <c r="P16" s="280"/>
      <c r="Q16" s="280"/>
      <c r="R16" s="280"/>
      <c r="S16" s="333"/>
      <c r="T16" s="246"/>
      <c r="U16" s="247"/>
      <c r="V16" s="347" t="s">
        <v>51</v>
      </c>
      <c r="W16" s="280"/>
      <c r="X16" s="280"/>
      <c r="Y16" s="280"/>
      <c r="Z16" s="333"/>
      <c r="AA16" s="246"/>
      <c r="AB16" s="247"/>
      <c r="AC16" s="347" t="s">
        <v>51</v>
      </c>
      <c r="AD16" s="280"/>
      <c r="AE16" s="280"/>
      <c r="AF16" s="280"/>
      <c r="AG16" s="333"/>
      <c r="AH16" s="246"/>
      <c r="AI16" s="247"/>
      <c r="AP16" s="267"/>
      <c r="AQ16" s="24"/>
      <c r="AR16" s="24"/>
      <c r="AS16" s="87"/>
      <c r="AT16" s="87"/>
    </row>
    <row r="17" spans="1:46" s="52" customFormat="1" ht="18.75" customHeight="1">
      <c r="A17" s="348" t="s">
        <v>146</v>
      </c>
      <c r="B17" s="24" t="s">
        <v>15</v>
      </c>
      <c r="C17" s="24">
        <v>150</v>
      </c>
      <c r="D17" s="87">
        <v>4</v>
      </c>
      <c r="E17" s="87" t="s">
        <v>63</v>
      </c>
      <c r="F17" s="245">
        <v>170</v>
      </c>
      <c r="G17" s="157">
        <f aca="true" t="shared" si="5" ref="G17:G24">D17*F17</f>
        <v>680</v>
      </c>
      <c r="H17" s="351" t="s">
        <v>162</v>
      </c>
      <c r="I17" s="170" t="s">
        <v>159</v>
      </c>
      <c r="J17" s="170">
        <v>50</v>
      </c>
      <c r="K17" s="171">
        <v>3.2</v>
      </c>
      <c r="L17" s="172" t="s">
        <v>0</v>
      </c>
      <c r="M17" s="245">
        <v>144</v>
      </c>
      <c r="N17" s="157">
        <f aca="true" t="shared" si="6" ref="N17:N24">K17*M17</f>
        <v>460.8</v>
      </c>
      <c r="O17" s="348" t="s">
        <v>209</v>
      </c>
      <c r="P17" s="89" t="s">
        <v>210</v>
      </c>
      <c r="Q17" s="89">
        <v>50</v>
      </c>
      <c r="R17" s="104">
        <f>ROUND($AE$1*Q17/1000,1)</f>
        <v>3</v>
      </c>
      <c r="S17" s="104" t="s">
        <v>0</v>
      </c>
      <c r="T17" s="245"/>
      <c r="U17" s="157">
        <f aca="true" t="shared" si="7" ref="U17:U24">R17*T17</f>
        <v>0</v>
      </c>
      <c r="V17" s="285" t="s">
        <v>163</v>
      </c>
      <c r="W17" s="63" t="s">
        <v>164</v>
      </c>
      <c r="X17" s="63">
        <v>10</v>
      </c>
      <c r="Y17" s="104">
        <f>ROUND($AE$1*X17/1000,1)</f>
        <v>0.6</v>
      </c>
      <c r="Z17" s="109" t="s">
        <v>0</v>
      </c>
      <c r="AA17" s="245">
        <v>214</v>
      </c>
      <c r="AB17" s="157">
        <f aca="true" t="shared" si="8" ref="AB17:AB24">Y17*AA17</f>
        <v>128.4</v>
      </c>
      <c r="AC17" s="348" t="s">
        <v>209</v>
      </c>
      <c r="AD17" s="89" t="s">
        <v>76</v>
      </c>
      <c r="AE17" s="89">
        <v>50</v>
      </c>
      <c r="AF17" s="104">
        <f>ROUND($AE$1*AE17/1000,)</f>
        <v>3</v>
      </c>
      <c r="AG17" s="109" t="s">
        <v>0</v>
      </c>
      <c r="AH17" s="245"/>
      <c r="AI17" s="157">
        <f aca="true" t="shared" si="9" ref="AI17:AI24">AF17*AH17</f>
        <v>0</v>
      </c>
      <c r="AP17" s="267"/>
      <c r="AQ17" s="55"/>
      <c r="AR17" s="55"/>
      <c r="AS17" s="87"/>
      <c r="AT17" s="87"/>
    </row>
    <row r="18" spans="1:46" s="52" customFormat="1" ht="18.75" customHeight="1">
      <c r="A18" s="349"/>
      <c r="B18" s="55" t="s">
        <v>144</v>
      </c>
      <c r="C18" s="30"/>
      <c r="D18" s="87">
        <v>4</v>
      </c>
      <c r="E18" s="87" t="s">
        <v>31</v>
      </c>
      <c r="F18" s="245"/>
      <c r="G18" s="157">
        <f t="shared" si="5"/>
        <v>0</v>
      </c>
      <c r="H18" s="352"/>
      <c r="I18" s="55" t="s">
        <v>160</v>
      </c>
      <c r="J18" s="55">
        <v>20</v>
      </c>
      <c r="K18" s="87">
        <v>2</v>
      </c>
      <c r="L18" s="26" t="s">
        <v>109</v>
      </c>
      <c r="M18" s="245">
        <v>66</v>
      </c>
      <c r="N18" s="157">
        <f t="shared" si="6"/>
        <v>132</v>
      </c>
      <c r="O18" s="349"/>
      <c r="P18" s="89" t="s">
        <v>56</v>
      </c>
      <c r="Q18" s="89">
        <v>50</v>
      </c>
      <c r="R18" s="104">
        <f>ROUND($AE$1*Q18/1000,1)</f>
        <v>3</v>
      </c>
      <c r="S18" s="104" t="s">
        <v>0</v>
      </c>
      <c r="T18" s="245"/>
      <c r="U18" s="157">
        <f t="shared" si="7"/>
        <v>0</v>
      </c>
      <c r="V18" s="285"/>
      <c r="W18" s="24" t="s">
        <v>165</v>
      </c>
      <c r="X18" s="24">
        <v>10</v>
      </c>
      <c r="Y18" s="104">
        <f>ROUND($AE$1*X18/1000,1)</f>
        <v>0.6</v>
      </c>
      <c r="Z18" s="109" t="s">
        <v>0</v>
      </c>
      <c r="AA18" s="245">
        <v>60</v>
      </c>
      <c r="AB18" s="157">
        <f t="shared" si="8"/>
        <v>36</v>
      </c>
      <c r="AC18" s="349"/>
      <c r="AD18" s="89" t="s">
        <v>98</v>
      </c>
      <c r="AE18" s="89">
        <v>48</v>
      </c>
      <c r="AF18" s="104">
        <f>ROUND($AE$1*AE18/1000,)</f>
        <v>3</v>
      </c>
      <c r="AG18" s="109" t="s">
        <v>0</v>
      </c>
      <c r="AH18" s="245"/>
      <c r="AI18" s="157">
        <f t="shared" si="9"/>
        <v>0</v>
      </c>
      <c r="AP18" s="267"/>
      <c r="AQ18" s="55"/>
      <c r="AR18" s="55"/>
      <c r="AS18" s="87"/>
      <c r="AT18" s="87"/>
    </row>
    <row r="19" spans="1:46" s="52" customFormat="1" ht="18.75" customHeight="1">
      <c r="A19" s="349"/>
      <c r="B19" s="30" t="s">
        <v>145</v>
      </c>
      <c r="C19" s="30"/>
      <c r="D19" s="87"/>
      <c r="E19" s="87"/>
      <c r="F19" s="245"/>
      <c r="G19" s="157">
        <f t="shared" si="5"/>
        <v>0</v>
      </c>
      <c r="H19" s="352"/>
      <c r="I19" s="55" t="s">
        <v>161</v>
      </c>
      <c r="J19" s="55">
        <v>3</v>
      </c>
      <c r="K19" s="87">
        <v>0.2</v>
      </c>
      <c r="L19" s="86" t="s">
        <v>0</v>
      </c>
      <c r="M19" s="245">
        <v>275</v>
      </c>
      <c r="N19" s="157">
        <f t="shared" si="6"/>
        <v>55</v>
      </c>
      <c r="O19" s="349"/>
      <c r="P19" s="89" t="s">
        <v>25</v>
      </c>
      <c r="Q19" s="89">
        <v>50</v>
      </c>
      <c r="R19" s="104">
        <f>ROUND($AE$1*Q19/1000,1)</f>
        <v>3</v>
      </c>
      <c r="S19" s="104" t="s">
        <v>0</v>
      </c>
      <c r="T19" s="245"/>
      <c r="U19" s="157">
        <f t="shared" si="7"/>
        <v>0</v>
      </c>
      <c r="V19" s="285"/>
      <c r="W19" s="24" t="s">
        <v>166</v>
      </c>
      <c r="X19" s="24">
        <v>19</v>
      </c>
      <c r="Y19" s="104">
        <f>ROUND($AE$1*X19/1000,1)</f>
        <v>1.1</v>
      </c>
      <c r="Z19" s="109" t="s">
        <v>0</v>
      </c>
      <c r="AA19" s="245">
        <v>63</v>
      </c>
      <c r="AB19" s="157">
        <f t="shared" si="8"/>
        <v>69.30000000000001</v>
      </c>
      <c r="AC19" s="349"/>
      <c r="AD19" s="89" t="s">
        <v>23</v>
      </c>
      <c r="AE19" s="89">
        <v>40</v>
      </c>
      <c r="AF19" s="104">
        <f>ROUND($AE$1*AE19/1000,1)</f>
        <v>2.4</v>
      </c>
      <c r="AG19" s="109" t="s">
        <v>0</v>
      </c>
      <c r="AH19" s="245"/>
      <c r="AI19" s="157">
        <f t="shared" si="9"/>
        <v>0</v>
      </c>
      <c r="AP19" s="294"/>
      <c r="AQ19" s="24"/>
      <c r="AR19" s="24"/>
      <c r="AS19" s="87"/>
      <c r="AT19" s="87"/>
    </row>
    <row r="20" spans="1:35" s="52" customFormat="1" ht="18.75" customHeight="1">
      <c r="A20" s="349"/>
      <c r="B20" s="30" t="s">
        <v>76</v>
      </c>
      <c r="C20" s="63"/>
      <c r="D20" s="104">
        <v>3</v>
      </c>
      <c r="E20" s="104" t="s">
        <v>0</v>
      </c>
      <c r="F20" s="245"/>
      <c r="G20" s="157">
        <f t="shared" si="5"/>
        <v>0</v>
      </c>
      <c r="H20" s="352"/>
      <c r="I20" s="24" t="s">
        <v>134</v>
      </c>
      <c r="J20" s="55">
        <v>10</v>
      </c>
      <c r="K20" s="87">
        <v>0.6</v>
      </c>
      <c r="L20" s="86" t="s">
        <v>0</v>
      </c>
      <c r="M20" s="245">
        <v>63</v>
      </c>
      <c r="N20" s="157">
        <f t="shared" si="6"/>
        <v>37.8</v>
      </c>
      <c r="O20" s="349"/>
      <c r="P20" s="173"/>
      <c r="Q20" s="173"/>
      <c r="R20" s="104"/>
      <c r="S20" s="104"/>
      <c r="T20" s="245"/>
      <c r="U20" s="157">
        <f t="shared" si="7"/>
        <v>0</v>
      </c>
      <c r="V20" s="285"/>
      <c r="W20" s="63" t="s">
        <v>211</v>
      </c>
      <c r="X20" s="63">
        <v>10</v>
      </c>
      <c r="Y20" s="104">
        <f>ROUND($AE$1*X20/1000,1)</f>
        <v>0.6</v>
      </c>
      <c r="Z20" s="109" t="s">
        <v>0</v>
      </c>
      <c r="AA20" s="245">
        <v>75</v>
      </c>
      <c r="AB20" s="157">
        <f t="shared" si="8"/>
        <v>45</v>
      </c>
      <c r="AC20" s="349"/>
      <c r="AD20" s="173"/>
      <c r="AE20" s="173"/>
      <c r="AF20" s="104"/>
      <c r="AG20" s="109"/>
      <c r="AH20" s="245"/>
      <c r="AI20" s="157">
        <f t="shared" si="9"/>
        <v>0</v>
      </c>
    </row>
    <row r="21" spans="1:35" s="52" customFormat="1" ht="18.75" customHeight="1">
      <c r="A21" s="349"/>
      <c r="B21" s="71" t="s">
        <v>147</v>
      </c>
      <c r="C21" s="89"/>
      <c r="D21" s="89">
        <v>20</v>
      </c>
      <c r="E21" s="89" t="s">
        <v>148</v>
      </c>
      <c r="F21" s="245"/>
      <c r="G21" s="157">
        <f t="shared" si="5"/>
        <v>0</v>
      </c>
      <c r="H21" s="352"/>
      <c r="I21" s="24" t="s">
        <v>272</v>
      </c>
      <c r="J21" s="55">
        <v>15</v>
      </c>
      <c r="K21" s="87">
        <v>1</v>
      </c>
      <c r="L21" s="86" t="s">
        <v>0</v>
      </c>
      <c r="M21" s="245">
        <v>174</v>
      </c>
      <c r="N21" s="157">
        <f t="shared" si="6"/>
        <v>174</v>
      </c>
      <c r="O21" s="349"/>
      <c r="P21" s="71" t="s">
        <v>16</v>
      </c>
      <c r="Q21" s="89">
        <v>133</v>
      </c>
      <c r="R21" s="89">
        <v>4</v>
      </c>
      <c r="S21" s="89" t="s">
        <v>63</v>
      </c>
      <c r="T21" s="245">
        <v>170</v>
      </c>
      <c r="U21" s="157">
        <f t="shared" si="7"/>
        <v>680</v>
      </c>
      <c r="V21" s="285"/>
      <c r="W21" s="68" t="s">
        <v>113</v>
      </c>
      <c r="X21" s="24">
        <v>4</v>
      </c>
      <c r="Y21" s="104">
        <f>ROUND($AE$1*X21/1000,1)</f>
        <v>0.2</v>
      </c>
      <c r="Z21" s="109" t="s">
        <v>0</v>
      </c>
      <c r="AA21" s="245">
        <v>48</v>
      </c>
      <c r="AB21" s="157">
        <f t="shared" si="8"/>
        <v>9.600000000000001</v>
      </c>
      <c r="AC21" s="349"/>
      <c r="AD21" s="71" t="s">
        <v>16</v>
      </c>
      <c r="AE21" s="89">
        <v>133</v>
      </c>
      <c r="AF21" s="89">
        <v>4</v>
      </c>
      <c r="AG21" s="89" t="s">
        <v>27</v>
      </c>
      <c r="AH21" s="245">
        <v>170</v>
      </c>
      <c r="AI21" s="157">
        <f t="shared" si="9"/>
        <v>680</v>
      </c>
    </row>
    <row r="22" spans="1:35" s="52" customFormat="1" ht="18.75" customHeight="1">
      <c r="A22" s="349"/>
      <c r="B22" s="173"/>
      <c r="C22" s="173"/>
      <c r="D22" s="104"/>
      <c r="E22" s="104"/>
      <c r="F22" s="248"/>
      <c r="G22" s="157">
        <f t="shared" si="5"/>
        <v>0</v>
      </c>
      <c r="H22" s="352"/>
      <c r="I22" s="61"/>
      <c r="J22" s="61"/>
      <c r="K22" s="166"/>
      <c r="L22" s="169"/>
      <c r="M22" s="248"/>
      <c r="N22" s="157">
        <f t="shared" si="6"/>
        <v>0</v>
      </c>
      <c r="O22" s="349"/>
      <c r="P22" s="173"/>
      <c r="Q22" s="173"/>
      <c r="R22" s="104"/>
      <c r="S22" s="104"/>
      <c r="T22" s="248"/>
      <c r="U22" s="157">
        <f t="shared" si="7"/>
        <v>0</v>
      </c>
      <c r="V22" s="285"/>
      <c r="W22" s="68" t="s">
        <v>247</v>
      </c>
      <c r="X22" s="24">
        <v>4</v>
      </c>
      <c r="Y22" s="104">
        <v>2</v>
      </c>
      <c r="Z22" s="109" t="s">
        <v>27</v>
      </c>
      <c r="AA22" s="248">
        <v>45</v>
      </c>
      <c r="AB22" s="157">
        <f t="shared" si="8"/>
        <v>90</v>
      </c>
      <c r="AC22" s="349"/>
      <c r="AD22" s="112"/>
      <c r="AE22" s="112"/>
      <c r="AF22" s="87"/>
      <c r="AG22" s="86"/>
      <c r="AH22" s="248"/>
      <c r="AI22" s="157">
        <f t="shared" si="9"/>
        <v>0</v>
      </c>
    </row>
    <row r="23" spans="1:35" s="52" customFormat="1" ht="18.75" customHeight="1">
      <c r="A23" s="349"/>
      <c r="B23" s="173"/>
      <c r="C23" s="173"/>
      <c r="D23" s="104"/>
      <c r="E23" s="104"/>
      <c r="F23" s="245"/>
      <c r="G23" s="157">
        <f t="shared" si="5"/>
        <v>0</v>
      </c>
      <c r="H23" s="352"/>
      <c r="I23" s="61"/>
      <c r="J23" s="61"/>
      <c r="K23" s="166"/>
      <c r="L23" s="169"/>
      <c r="M23" s="245"/>
      <c r="N23" s="157">
        <f t="shared" si="6"/>
        <v>0</v>
      </c>
      <c r="O23" s="349"/>
      <c r="P23" s="173"/>
      <c r="Q23" s="173"/>
      <c r="R23" s="104"/>
      <c r="S23" s="104"/>
      <c r="T23" s="245"/>
      <c r="U23" s="157">
        <f t="shared" si="7"/>
        <v>0</v>
      </c>
      <c r="V23" s="285"/>
      <c r="W23" s="71" t="s">
        <v>16</v>
      </c>
      <c r="X23" s="89">
        <v>133</v>
      </c>
      <c r="Y23" s="89">
        <v>1</v>
      </c>
      <c r="Z23" s="89" t="s">
        <v>63</v>
      </c>
      <c r="AA23" s="245">
        <v>170</v>
      </c>
      <c r="AB23" s="157">
        <f t="shared" si="8"/>
        <v>170</v>
      </c>
      <c r="AC23" s="349"/>
      <c r="AD23" s="63"/>
      <c r="AE23" s="63"/>
      <c r="AF23" s="87"/>
      <c r="AG23" s="86"/>
      <c r="AH23" s="245"/>
      <c r="AI23" s="157">
        <f t="shared" si="9"/>
        <v>0</v>
      </c>
    </row>
    <row r="24" spans="1:35" s="52" customFormat="1" ht="18.75" customHeight="1" thickBot="1">
      <c r="A24" s="350"/>
      <c r="B24" s="92"/>
      <c r="C24" s="174"/>
      <c r="D24" s="175"/>
      <c r="E24" s="175"/>
      <c r="F24" s="249"/>
      <c r="G24" s="250">
        <f t="shared" si="5"/>
        <v>0</v>
      </c>
      <c r="H24" s="352"/>
      <c r="I24" s="61"/>
      <c r="J24" s="61"/>
      <c r="K24" s="176"/>
      <c r="L24" s="177"/>
      <c r="M24" s="249"/>
      <c r="N24" s="250">
        <f t="shared" si="6"/>
        <v>0</v>
      </c>
      <c r="O24" s="350"/>
      <c r="P24" s="92"/>
      <c r="Q24" s="174"/>
      <c r="R24" s="175"/>
      <c r="S24" s="175"/>
      <c r="T24" s="249"/>
      <c r="U24" s="250">
        <f t="shared" si="7"/>
        <v>0</v>
      </c>
      <c r="V24" s="285"/>
      <c r="W24" s="71"/>
      <c r="X24" s="89"/>
      <c r="Y24" s="89"/>
      <c r="Z24" s="89"/>
      <c r="AA24" s="249"/>
      <c r="AB24" s="250">
        <f t="shared" si="8"/>
        <v>0</v>
      </c>
      <c r="AC24" s="350"/>
      <c r="AD24" s="63"/>
      <c r="AE24" s="63"/>
      <c r="AF24" s="139"/>
      <c r="AG24" s="140"/>
      <c r="AH24" s="249"/>
      <c r="AI24" s="250">
        <f t="shared" si="9"/>
        <v>0</v>
      </c>
    </row>
    <row r="25" spans="1:46" s="42" customFormat="1" ht="18.75" customHeight="1">
      <c r="A25" s="286" t="s">
        <v>187</v>
      </c>
      <c r="B25" s="113" t="s">
        <v>188</v>
      </c>
      <c r="C25" s="274">
        <v>2.2</v>
      </c>
      <c r="D25" s="274"/>
      <c r="E25" s="275"/>
      <c r="F25" s="276" t="e">
        <f>SUM(#REF!)</f>
        <v>#REF!</v>
      </c>
      <c r="G25" s="276"/>
      <c r="H25" s="271" t="s">
        <v>187</v>
      </c>
      <c r="I25" s="113" t="s">
        <v>188</v>
      </c>
      <c r="J25" s="274">
        <v>3</v>
      </c>
      <c r="K25" s="274"/>
      <c r="L25" s="275"/>
      <c r="M25" s="276" t="e">
        <f>SUM(#REF!)</f>
        <v>#REF!</v>
      </c>
      <c r="N25" s="277"/>
      <c r="O25" s="311" t="s">
        <v>187</v>
      </c>
      <c r="P25" s="113" t="s">
        <v>188</v>
      </c>
      <c r="Q25" s="274">
        <v>1.4</v>
      </c>
      <c r="R25" s="274"/>
      <c r="S25" s="275"/>
      <c r="T25" s="316" t="e">
        <f>SUM(#REF!)</f>
        <v>#REF!</v>
      </c>
      <c r="U25" s="276"/>
      <c r="V25" s="271" t="s">
        <v>187</v>
      </c>
      <c r="W25" s="113" t="s">
        <v>188</v>
      </c>
      <c r="X25" s="274">
        <v>2</v>
      </c>
      <c r="Y25" s="274"/>
      <c r="Z25" s="275"/>
      <c r="AA25" s="276" t="e">
        <f>SUM(#REF!)</f>
        <v>#REF!</v>
      </c>
      <c r="AB25" s="276"/>
      <c r="AC25" s="271" t="s">
        <v>187</v>
      </c>
      <c r="AD25" s="113" t="s">
        <v>188</v>
      </c>
      <c r="AE25" s="274">
        <v>2</v>
      </c>
      <c r="AF25" s="274"/>
      <c r="AG25" s="289"/>
      <c r="AH25" s="314" t="e">
        <f>SUM(#REF!)</f>
        <v>#REF!</v>
      </c>
      <c r="AI25" s="315"/>
      <c r="AJ25" s="114">
        <f>(AE25+X25+Q25+J25+C25)/5</f>
        <v>2.12</v>
      </c>
      <c r="AT25" s="76"/>
    </row>
    <row r="26" spans="1:46" s="42" customFormat="1" ht="18.75" customHeight="1">
      <c r="A26" s="287"/>
      <c r="B26" s="115" t="s">
        <v>189</v>
      </c>
      <c r="C26" s="260">
        <v>0.5</v>
      </c>
      <c r="D26" s="260"/>
      <c r="E26" s="261"/>
      <c r="F26" s="116"/>
      <c r="G26" s="117"/>
      <c r="H26" s="272"/>
      <c r="I26" s="115" t="s">
        <v>189</v>
      </c>
      <c r="J26" s="260">
        <v>0.5</v>
      </c>
      <c r="K26" s="260"/>
      <c r="L26" s="261"/>
      <c r="M26" s="118"/>
      <c r="N26" s="117"/>
      <c r="O26" s="312"/>
      <c r="P26" s="115" t="s">
        <v>189</v>
      </c>
      <c r="Q26" s="260">
        <v>0.5</v>
      </c>
      <c r="R26" s="260"/>
      <c r="S26" s="261"/>
      <c r="T26" s="118"/>
      <c r="U26" s="119"/>
      <c r="V26" s="272"/>
      <c r="W26" s="115" t="s">
        <v>189</v>
      </c>
      <c r="X26" s="260">
        <v>0.6</v>
      </c>
      <c r="Y26" s="260"/>
      <c r="Z26" s="261"/>
      <c r="AA26" s="120"/>
      <c r="AB26" s="117"/>
      <c r="AC26" s="272"/>
      <c r="AD26" s="115" t="s">
        <v>189</v>
      </c>
      <c r="AE26" s="260">
        <v>0.5</v>
      </c>
      <c r="AF26" s="260"/>
      <c r="AG26" s="262"/>
      <c r="AH26" s="121"/>
      <c r="AI26" s="122"/>
      <c r="AJ26" s="114">
        <f aca="true" t="shared" si="10" ref="AJ26:AJ31">(AE26+X26+Q26+J26+C26)/5</f>
        <v>0.52</v>
      </c>
      <c r="AT26" s="76"/>
    </row>
    <row r="27" spans="1:46" s="42" customFormat="1" ht="18.75" customHeight="1">
      <c r="A27" s="287"/>
      <c r="B27" s="123" t="s">
        <v>196</v>
      </c>
      <c r="C27" s="260">
        <v>0.5</v>
      </c>
      <c r="D27" s="260"/>
      <c r="E27" s="261"/>
      <c r="F27" s="116"/>
      <c r="G27" s="117"/>
      <c r="H27" s="272"/>
      <c r="I27" s="123" t="s">
        <v>196</v>
      </c>
      <c r="J27" s="260">
        <v>0.6</v>
      </c>
      <c r="K27" s="260"/>
      <c r="L27" s="261"/>
      <c r="M27" s="118"/>
      <c r="N27" s="117"/>
      <c r="O27" s="312"/>
      <c r="P27" s="123" t="s">
        <v>196</v>
      </c>
      <c r="Q27" s="260">
        <v>0.5</v>
      </c>
      <c r="R27" s="260"/>
      <c r="S27" s="261"/>
      <c r="T27" s="118"/>
      <c r="U27" s="119"/>
      <c r="V27" s="272"/>
      <c r="W27" s="123" t="s">
        <v>196</v>
      </c>
      <c r="X27" s="260">
        <v>0.3</v>
      </c>
      <c r="Y27" s="260"/>
      <c r="Z27" s="261"/>
      <c r="AA27" s="120"/>
      <c r="AB27" s="117"/>
      <c r="AC27" s="272"/>
      <c r="AD27" s="123" t="s">
        <v>196</v>
      </c>
      <c r="AE27" s="260">
        <v>0.3</v>
      </c>
      <c r="AF27" s="260"/>
      <c r="AG27" s="262"/>
      <c r="AH27" s="121"/>
      <c r="AI27" s="122"/>
      <c r="AJ27" s="114">
        <f t="shared" si="10"/>
        <v>0.44000000000000006</v>
      </c>
      <c r="AT27" s="84"/>
    </row>
    <row r="28" spans="1:46" s="42" customFormat="1" ht="18.75" customHeight="1">
      <c r="A28" s="287"/>
      <c r="B28" s="124" t="s">
        <v>190</v>
      </c>
      <c r="C28" s="260">
        <v>0.5</v>
      </c>
      <c r="D28" s="260"/>
      <c r="E28" s="261"/>
      <c r="F28" s="116"/>
      <c r="G28" s="117"/>
      <c r="H28" s="272"/>
      <c r="I28" s="124" t="s">
        <v>190</v>
      </c>
      <c r="J28" s="260">
        <v>0.7</v>
      </c>
      <c r="K28" s="260"/>
      <c r="L28" s="261"/>
      <c r="M28" s="118"/>
      <c r="N28" s="117"/>
      <c r="O28" s="312"/>
      <c r="P28" s="124" t="s">
        <v>190</v>
      </c>
      <c r="Q28" s="260">
        <v>0.5</v>
      </c>
      <c r="R28" s="260"/>
      <c r="S28" s="261"/>
      <c r="T28" s="118"/>
      <c r="U28" s="119"/>
      <c r="V28" s="272"/>
      <c r="W28" s="124" t="s">
        <v>191</v>
      </c>
      <c r="X28" s="260">
        <v>0.5</v>
      </c>
      <c r="Y28" s="260"/>
      <c r="Z28" s="261"/>
      <c r="AA28" s="120"/>
      <c r="AB28" s="117"/>
      <c r="AC28" s="272"/>
      <c r="AD28" s="124" t="s">
        <v>191</v>
      </c>
      <c r="AE28" s="260">
        <v>0.5</v>
      </c>
      <c r="AF28" s="260"/>
      <c r="AG28" s="262"/>
      <c r="AH28" s="121"/>
      <c r="AI28" s="122"/>
      <c r="AJ28" s="114">
        <f t="shared" si="10"/>
        <v>0.54</v>
      </c>
      <c r="AT28" s="84"/>
    </row>
    <row r="29" spans="1:46" s="42" customFormat="1" ht="18.75" customHeight="1">
      <c r="A29" s="287"/>
      <c r="B29" s="115" t="s">
        <v>197</v>
      </c>
      <c r="C29" s="260">
        <v>1</v>
      </c>
      <c r="D29" s="260"/>
      <c r="E29" s="261"/>
      <c r="F29" s="116"/>
      <c r="G29" s="117"/>
      <c r="H29" s="272"/>
      <c r="I29" s="115" t="s">
        <v>197</v>
      </c>
      <c r="J29" s="260">
        <v>0</v>
      </c>
      <c r="K29" s="260"/>
      <c r="L29" s="261"/>
      <c r="M29" s="118"/>
      <c r="N29" s="117"/>
      <c r="O29" s="312"/>
      <c r="P29" s="115" t="s">
        <v>197</v>
      </c>
      <c r="Q29" s="260">
        <v>1</v>
      </c>
      <c r="R29" s="260"/>
      <c r="S29" s="261"/>
      <c r="T29" s="118"/>
      <c r="U29" s="119"/>
      <c r="V29" s="272"/>
      <c r="W29" s="115" t="s">
        <v>197</v>
      </c>
      <c r="X29" s="260">
        <v>0.5</v>
      </c>
      <c r="Y29" s="260"/>
      <c r="Z29" s="261"/>
      <c r="AA29" s="120"/>
      <c r="AB29" s="117"/>
      <c r="AC29" s="272"/>
      <c r="AD29" s="115" t="s">
        <v>197</v>
      </c>
      <c r="AE29" s="260">
        <v>1</v>
      </c>
      <c r="AF29" s="260"/>
      <c r="AG29" s="261"/>
      <c r="AH29" s="121"/>
      <c r="AI29" s="122"/>
      <c r="AJ29" s="114">
        <f t="shared" si="10"/>
        <v>0.7</v>
      </c>
      <c r="AT29" s="84"/>
    </row>
    <row r="30" spans="1:46" s="42" customFormat="1" ht="18.75" customHeight="1">
      <c r="A30" s="287"/>
      <c r="B30" s="115" t="s">
        <v>198</v>
      </c>
      <c r="C30" s="260">
        <v>0.6</v>
      </c>
      <c r="D30" s="260"/>
      <c r="E30" s="261"/>
      <c r="F30" s="116"/>
      <c r="G30" s="117"/>
      <c r="H30" s="272"/>
      <c r="I30" s="115" t="s">
        <v>198</v>
      </c>
      <c r="J30" s="260">
        <v>0.6</v>
      </c>
      <c r="K30" s="260"/>
      <c r="L30" s="261"/>
      <c r="M30" s="125"/>
      <c r="N30" s="117"/>
      <c r="O30" s="312"/>
      <c r="P30" s="115" t="s">
        <v>198</v>
      </c>
      <c r="Q30" s="260">
        <v>0.6</v>
      </c>
      <c r="R30" s="260"/>
      <c r="S30" s="261"/>
      <c r="T30" s="118"/>
      <c r="U30" s="119"/>
      <c r="V30" s="272"/>
      <c r="W30" s="115" t="s">
        <v>198</v>
      </c>
      <c r="X30" s="260">
        <v>0.4</v>
      </c>
      <c r="Y30" s="260"/>
      <c r="Z30" s="261"/>
      <c r="AA30" s="120"/>
      <c r="AB30" s="117"/>
      <c r="AC30" s="272"/>
      <c r="AD30" s="115" t="s">
        <v>198</v>
      </c>
      <c r="AE30" s="260">
        <v>0.6</v>
      </c>
      <c r="AF30" s="260"/>
      <c r="AG30" s="261"/>
      <c r="AH30" s="121"/>
      <c r="AI30" s="122"/>
      <c r="AJ30" s="114">
        <f t="shared" si="10"/>
        <v>0.56</v>
      </c>
      <c r="AK30" s="42">
        <v>0.2</v>
      </c>
      <c r="AT30" s="84"/>
    </row>
    <row r="31" spans="1:46" s="42" customFormat="1" ht="18.75" customHeight="1" thickBot="1">
      <c r="A31" s="288"/>
      <c r="B31" s="126" t="s">
        <v>199</v>
      </c>
      <c r="C31" s="268">
        <f>C25*70+C26*75+C27*25+C28*45+C30*120+C29*60</f>
        <v>358.5</v>
      </c>
      <c r="D31" s="268"/>
      <c r="E31" s="269"/>
      <c r="F31" s="127"/>
      <c r="G31" s="128"/>
      <c r="H31" s="273"/>
      <c r="I31" s="126" t="s">
        <v>199</v>
      </c>
      <c r="J31" s="268">
        <f>J25*70+J26*75+J27*25+J28*45+J30*120+J29*60</f>
        <v>366</v>
      </c>
      <c r="K31" s="268"/>
      <c r="L31" s="269"/>
      <c r="M31" s="129"/>
      <c r="N31" s="128"/>
      <c r="O31" s="313"/>
      <c r="P31" s="126" t="s">
        <v>199</v>
      </c>
      <c r="Q31" s="268">
        <f>Q25*70+Q26*75+Q27*25+Q28*45+Q30*120+Q29*60</f>
        <v>302.5</v>
      </c>
      <c r="R31" s="268"/>
      <c r="S31" s="269"/>
      <c r="T31" s="129"/>
      <c r="U31" s="130"/>
      <c r="V31" s="273"/>
      <c r="W31" s="126" t="s">
        <v>199</v>
      </c>
      <c r="X31" s="268">
        <f>X25*70+X26*75+X27*25+X28*45+X30*120+X29*60</f>
        <v>293</v>
      </c>
      <c r="Y31" s="268"/>
      <c r="Z31" s="269"/>
      <c r="AA31" s="131"/>
      <c r="AB31" s="128"/>
      <c r="AC31" s="273"/>
      <c r="AD31" s="126" t="s">
        <v>199</v>
      </c>
      <c r="AE31" s="268">
        <f>AE25*70+AE26*75+AE27*25+AE28*45+AE30*120+AE29*60</f>
        <v>339.5</v>
      </c>
      <c r="AF31" s="268"/>
      <c r="AG31" s="269"/>
      <c r="AH31" s="132"/>
      <c r="AI31" s="133"/>
      <c r="AJ31" s="114">
        <f t="shared" si="10"/>
        <v>331.9</v>
      </c>
      <c r="AT31" s="84"/>
    </row>
    <row r="32" spans="1:52" s="52" customFormat="1" ht="18.75" customHeight="1">
      <c r="A32" s="93"/>
      <c r="B32" s="94"/>
      <c r="C32" s="94"/>
      <c r="D32" s="134"/>
      <c r="E32" s="134"/>
      <c r="F32" s="95"/>
      <c r="G32" s="94"/>
      <c r="H32" s="96"/>
      <c r="I32" s="94"/>
      <c r="J32" s="94"/>
      <c r="K32" s="134"/>
      <c r="L32" s="134"/>
      <c r="M32" s="95"/>
      <c r="N32" s="94"/>
      <c r="O32" s="97"/>
      <c r="P32" s="93"/>
      <c r="Q32" s="93"/>
      <c r="R32" s="101"/>
      <c r="S32" s="101"/>
      <c r="T32" s="95"/>
      <c r="U32" s="94"/>
      <c r="V32" s="96"/>
      <c r="W32" s="93"/>
      <c r="X32" s="93"/>
      <c r="Y32" s="101"/>
      <c r="Z32" s="101"/>
      <c r="AA32" s="95"/>
      <c r="AB32" s="94"/>
      <c r="AC32" s="93"/>
      <c r="AD32" s="94"/>
      <c r="AE32" s="94"/>
      <c r="AF32" s="134"/>
      <c r="AG32" s="134"/>
      <c r="AH32" s="95"/>
      <c r="AI32" s="94"/>
      <c r="AJ32" s="95"/>
      <c r="AK32" s="94"/>
      <c r="AT32" s="84"/>
      <c r="AU32" s="24"/>
      <c r="AV32" s="24"/>
      <c r="AW32" s="87"/>
      <c r="AX32" s="86"/>
      <c r="AY32" s="53"/>
      <c r="AZ32" s="54"/>
    </row>
    <row r="33" spans="1:63" s="52" customFormat="1" ht="19.5" customHeight="1">
      <c r="A33" s="301" t="s">
        <v>67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135"/>
      <c r="AJ33" s="135"/>
      <c r="AK33" s="74"/>
      <c r="AL33" s="75"/>
      <c r="AM33" s="75"/>
      <c r="AN33" s="76"/>
      <c r="AO33" s="76"/>
      <c r="AP33" s="76"/>
      <c r="AQ33" s="76"/>
      <c r="AR33" s="76"/>
      <c r="AS33" s="76"/>
      <c r="AT33" s="84"/>
      <c r="AU33" s="24"/>
      <c r="AV33" s="24"/>
      <c r="AW33" s="104"/>
      <c r="AX33" s="109"/>
      <c r="AY33" s="53"/>
      <c r="AZ33" s="54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</row>
    <row r="34" spans="1:63" s="52" customFormat="1" ht="22.5" customHeight="1">
      <c r="A34" s="278" t="s">
        <v>92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136"/>
      <c r="AJ34" s="136"/>
      <c r="AK34" s="76"/>
      <c r="AL34" s="77"/>
      <c r="AM34" s="77"/>
      <c r="AN34" s="76"/>
      <c r="AO34" s="76"/>
      <c r="AP34" s="76"/>
      <c r="AQ34" s="76"/>
      <c r="AR34" s="76"/>
      <c r="AS34" s="76"/>
      <c r="AT34" s="84"/>
      <c r="AU34" s="24"/>
      <c r="AV34" s="24"/>
      <c r="AW34" s="104"/>
      <c r="AX34" s="109"/>
      <c r="AY34" s="53"/>
      <c r="AZ34" s="54">
        <f>AW34*AY34</f>
        <v>0</v>
      </c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</sheetData>
  <sheetProtection selectLockedCells="1" selectUnlockedCells="1"/>
  <mergeCells count="85">
    <mergeCell ref="A1:L1"/>
    <mergeCell ref="P1:AD1"/>
    <mergeCell ref="A16:E16"/>
    <mergeCell ref="H16:L16"/>
    <mergeCell ref="P2:S2"/>
    <mergeCell ref="AD2:AG2"/>
    <mergeCell ref="AD4:AG4"/>
    <mergeCell ref="A6:A15"/>
    <mergeCell ref="AC5:AG5"/>
    <mergeCell ref="AC6:AC15"/>
    <mergeCell ref="V6:V15"/>
    <mergeCell ref="AC16:AG16"/>
    <mergeCell ref="A17:A24"/>
    <mergeCell ref="H17:H24"/>
    <mergeCell ref="O17:O24"/>
    <mergeCell ref="V17:V24"/>
    <mergeCell ref="V16:Z16"/>
    <mergeCell ref="O16:S16"/>
    <mergeCell ref="AC17:AC24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T25:U25"/>
    <mergeCell ref="I4:L4"/>
    <mergeCell ref="H6:H15"/>
    <mergeCell ref="V2:V4"/>
    <mergeCell ref="W2:Z2"/>
    <mergeCell ref="O6:O15"/>
    <mergeCell ref="V5:Z5"/>
    <mergeCell ref="O2:O4"/>
    <mergeCell ref="H2:H4"/>
    <mergeCell ref="I2:L2"/>
    <mergeCell ref="AH25:AI25"/>
    <mergeCell ref="AP10:AP19"/>
    <mergeCell ref="A25:A31"/>
    <mergeCell ref="C25:E25"/>
    <mergeCell ref="F25:G25"/>
    <mergeCell ref="H25:H31"/>
    <mergeCell ref="J25:L25"/>
    <mergeCell ref="M25:N25"/>
    <mergeCell ref="O25:O31"/>
    <mergeCell ref="Q25:S25"/>
    <mergeCell ref="X25:Z25"/>
    <mergeCell ref="AA25:AB25"/>
    <mergeCell ref="AC25:AC31"/>
    <mergeCell ref="AE25:AG25"/>
    <mergeCell ref="X29:Z29"/>
    <mergeCell ref="AE29:AG29"/>
    <mergeCell ref="X31:Z31"/>
    <mergeCell ref="AE31:AG31"/>
    <mergeCell ref="J26:L26"/>
    <mergeCell ref="Q26:S26"/>
    <mergeCell ref="X26:Z26"/>
    <mergeCell ref="AE26:AG26"/>
    <mergeCell ref="C27:E27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C29:E29"/>
    <mergeCell ref="J29:L29"/>
    <mergeCell ref="Q29:S29"/>
    <mergeCell ref="V25:V31"/>
    <mergeCell ref="C26:E26"/>
    <mergeCell ref="A33:AH33"/>
    <mergeCell ref="A34:AH34"/>
    <mergeCell ref="C30:E30"/>
    <mergeCell ref="J30:L30"/>
    <mergeCell ref="Q30:S30"/>
    <mergeCell ref="X30:Z30"/>
    <mergeCell ref="AE30:AG30"/>
    <mergeCell ref="C31:E31"/>
    <mergeCell ref="J31:L31"/>
    <mergeCell ref="Q31:S31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"/>
  <sheetViews>
    <sheetView zoomScale="85" zoomScaleNormal="85" zoomScalePageLayoutView="0" workbookViewId="0" topLeftCell="A1">
      <selection activeCell="AH17" sqref="AH17"/>
    </sheetView>
  </sheetViews>
  <sheetFormatPr defaultColWidth="6.125" defaultRowHeight="16.5"/>
  <cols>
    <col min="1" max="1" width="3.75390625" style="78" customWidth="1"/>
    <col min="2" max="2" width="18.375" style="79" customWidth="1"/>
    <col min="3" max="3" width="6.125" style="79" hidden="1" customWidth="1"/>
    <col min="4" max="4" width="5.125" style="79" customWidth="1"/>
    <col min="5" max="5" width="5.625" style="79" customWidth="1"/>
    <col min="6" max="6" width="6.125" style="80" customWidth="1"/>
    <col min="7" max="7" width="6.125" style="81" customWidth="1"/>
    <col min="8" max="8" width="3.625" style="78" customWidth="1"/>
    <col min="9" max="9" width="18.625" style="79" customWidth="1"/>
    <col min="10" max="10" width="6.125" style="79" customWidth="1"/>
    <col min="11" max="11" width="5.625" style="79" customWidth="1"/>
    <col min="12" max="12" width="5.00390625" style="79" customWidth="1"/>
    <col min="13" max="13" width="6.125" style="80" customWidth="1"/>
    <col min="14" max="14" width="6.125" style="81" customWidth="1"/>
    <col min="15" max="15" width="3.875" style="78" customWidth="1"/>
    <col min="16" max="16" width="19.125" style="79" customWidth="1"/>
    <col min="17" max="17" width="6.125" style="79" customWidth="1"/>
    <col min="18" max="19" width="5.625" style="79" customWidth="1"/>
    <col min="20" max="20" width="6.125" style="80" customWidth="1"/>
    <col min="21" max="21" width="6.125" style="81" customWidth="1"/>
    <col min="22" max="22" width="3.625" style="82" customWidth="1"/>
    <col min="23" max="23" width="15.50390625" style="79" customWidth="1"/>
    <col min="24" max="24" width="6.125" style="79" customWidth="1"/>
    <col min="25" max="25" width="5.625" style="79" customWidth="1"/>
    <col min="26" max="26" width="4.625" style="79" customWidth="1"/>
    <col min="27" max="27" width="6.125" style="80" customWidth="1"/>
    <col min="28" max="28" width="6.125" style="81" customWidth="1"/>
    <col min="29" max="29" width="4.125" style="78" customWidth="1"/>
    <col min="30" max="30" width="15.50390625" style="79" customWidth="1"/>
    <col min="31" max="31" width="6.125" style="79" customWidth="1"/>
    <col min="32" max="32" width="5.625" style="79" customWidth="1"/>
    <col min="33" max="33" width="5.25390625" style="79" customWidth="1"/>
    <col min="34" max="34" width="6.125" style="83" customWidth="1"/>
    <col min="35" max="35" width="6.125" style="81" customWidth="1"/>
    <col min="36" max="36" width="4.125" style="78" customWidth="1"/>
    <col min="37" max="37" width="17.625" style="79" customWidth="1"/>
    <col min="38" max="38" width="6.125" style="79" customWidth="1"/>
    <col min="39" max="39" width="5.625" style="79" customWidth="1"/>
    <col min="40" max="40" width="4.625" style="79" customWidth="1"/>
    <col min="41" max="41" width="6.125" style="81" customWidth="1"/>
    <col min="42" max="42" width="6.125" style="84" customWidth="1"/>
    <col min="43" max="16384" width="6.125" style="84" customWidth="1"/>
  </cols>
  <sheetData>
    <row r="1" spans="1:35" s="103" customFormat="1" ht="30" customHeight="1">
      <c r="A1" s="304" t="s">
        <v>262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241">
        <f>'[1]第五周'!$O$1</f>
        <v>6</v>
      </c>
      <c r="N1" s="242"/>
      <c r="O1" s="243">
        <f>'第三周 '!O1+1</f>
        <v>4</v>
      </c>
      <c r="P1" s="305" t="s">
        <v>261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102">
        <v>60</v>
      </c>
      <c r="AF1" s="102">
        <v>60</v>
      </c>
      <c r="AG1" s="102"/>
      <c r="AH1" s="102"/>
      <c r="AI1" s="102"/>
    </row>
    <row r="2" spans="1:42" s="42" customFormat="1" ht="18.75" customHeight="1">
      <c r="A2" s="300" t="s">
        <v>33</v>
      </c>
      <c r="B2" s="317">
        <f>'第三周 '!B2:E2+7</f>
        <v>44459</v>
      </c>
      <c r="C2" s="317"/>
      <c r="D2" s="317"/>
      <c r="E2" s="317"/>
      <c r="F2" s="32"/>
      <c r="G2" s="33"/>
      <c r="H2" s="300" t="s">
        <v>33</v>
      </c>
      <c r="I2" s="293">
        <f>B2+1</f>
        <v>44460</v>
      </c>
      <c r="J2" s="293"/>
      <c r="K2" s="293"/>
      <c r="L2" s="293"/>
      <c r="M2" s="34"/>
      <c r="N2" s="35"/>
      <c r="O2" s="292" t="s">
        <v>33</v>
      </c>
      <c r="P2" s="295">
        <f>I2+1</f>
        <v>44461</v>
      </c>
      <c r="Q2" s="295"/>
      <c r="R2" s="295"/>
      <c r="S2" s="295"/>
      <c r="T2" s="36"/>
      <c r="U2" s="37"/>
      <c r="V2" s="292" t="s">
        <v>33</v>
      </c>
      <c r="W2" s="296">
        <f>P2+1</f>
        <v>44462</v>
      </c>
      <c r="X2" s="296"/>
      <c r="Y2" s="296"/>
      <c r="Z2" s="296"/>
      <c r="AA2" s="38"/>
      <c r="AB2" s="39"/>
      <c r="AC2" s="292" t="s">
        <v>33</v>
      </c>
      <c r="AD2" s="299">
        <f>W2+1</f>
        <v>44463</v>
      </c>
      <c r="AE2" s="299"/>
      <c r="AF2" s="299"/>
      <c r="AG2" s="299"/>
      <c r="AH2" s="40"/>
      <c r="AI2" s="41"/>
      <c r="AJ2" s="292" t="s">
        <v>33</v>
      </c>
      <c r="AK2" s="329">
        <f>AD2+1</f>
        <v>44464</v>
      </c>
      <c r="AL2" s="330"/>
      <c r="AM2" s="330"/>
      <c r="AN2" s="331"/>
      <c r="AO2" s="40"/>
      <c r="AP2" s="41"/>
    </row>
    <row r="3" spans="1:42" s="42" customFormat="1" ht="18.75" customHeight="1">
      <c r="A3" s="300"/>
      <c r="B3" s="43" t="s">
        <v>34</v>
      </c>
      <c r="C3" s="43" t="s">
        <v>35</v>
      </c>
      <c r="D3" s="44" t="s">
        <v>36</v>
      </c>
      <c r="E3" s="44" t="s">
        <v>37</v>
      </c>
      <c r="F3" s="45" t="s">
        <v>38</v>
      </c>
      <c r="G3" s="43" t="s">
        <v>39</v>
      </c>
      <c r="H3" s="300"/>
      <c r="I3" s="43" t="s">
        <v>34</v>
      </c>
      <c r="J3" s="43" t="s">
        <v>35</v>
      </c>
      <c r="K3" s="44" t="s">
        <v>36</v>
      </c>
      <c r="L3" s="44" t="s">
        <v>37</v>
      </c>
      <c r="M3" s="45" t="s">
        <v>38</v>
      </c>
      <c r="N3" s="46" t="s">
        <v>39</v>
      </c>
      <c r="O3" s="292"/>
      <c r="P3" s="43" t="s">
        <v>34</v>
      </c>
      <c r="Q3" s="43" t="s">
        <v>35</v>
      </c>
      <c r="R3" s="44" t="s">
        <v>36</v>
      </c>
      <c r="S3" s="44" t="s">
        <v>37</v>
      </c>
      <c r="T3" s="45" t="s">
        <v>38</v>
      </c>
      <c r="U3" s="46" t="s">
        <v>39</v>
      </c>
      <c r="V3" s="292"/>
      <c r="W3" s="43" t="s">
        <v>34</v>
      </c>
      <c r="X3" s="43" t="s">
        <v>35</v>
      </c>
      <c r="Y3" s="44" t="s">
        <v>36</v>
      </c>
      <c r="Z3" s="44" t="s">
        <v>37</v>
      </c>
      <c r="AA3" s="45" t="s">
        <v>38</v>
      </c>
      <c r="AB3" s="46" t="s">
        <v>39</v>
      </c>
      <c r="AC3" s="292"/>
      <c r="AD3" s="43" t="s">
        <v>34</v>
      </c>
      <c r="AE3" s="43" t="s">
        <v>35</v>
      </c>
      <c r="AF3" s="44" t="s">
        <v>36</v>
      </c>
      <c r="AG3" s="44" t="s">
        <v>37</v>
      </c>
      <c r="AH3" s="45" t="s">
        <v>38</v>
      </c>
      <c r="AI3" s="46" t="s">
        <v>39</v>
      </c>
      <c r="AJ3" s="292"/>
      <c r="AK3" s="43" t="s">
        <v>34</v>
      </c>
      <c r="AL3" s="43" t="s">
        <v>35</v>
      </c>
      <c r="AM3" s="50" t="s">
        <v>36</v>
      </c>
      <c r="AN3" s="152" t="s">
        <v>37</v>
      </c>
      <c r="AO3" s="56" t="s">
        <v>38</v>
      </c>
      <c r="AP3" s="46" t="s">
        <v>39</v>
      </c>
    </row>
    <row r="4" spans="1:42" s="52" customFormat="1" ht="18.75" customHeight="1" hidden="1">
      <c r="A4" s="300"/>
      <c r="B4" s="290" t="s">
        <v>40</v>
      </c>
      <c r="C4" s="290"/>
      <c r="D4" s="290"/>
      <c r="E4" s="290"/>
      <c r="F4" s="47"/>
      <c r="G4" s="48"/>
      <c r="H4" s="300"/>
      <c r="I4" s="290" t="s">
        <v>41</v>
      </c>
      <c r="J4" s="290"/>
      <c r="K4" s="290"/>
      <c r="L4" s="290"/>
      <c r="M4" s="47"/>
      <c r="N4" s="49"/>
      <c r="O4" s="292"/>
      <c r="P4" s="290" t="s">
        <v>42</v>
      </c>
      <c r="Q4" s="290"/>
      <c r="R4" s="290"/>
      <c r="S4" s="290"/>
      <c r="T4" s="45"/>
      <c r="U4" s="50"/>
      <c r="V4" s="292"/>
      <c r="W4" s="290" t="s">
        <v>43</v>
      </c>
      <c r="X4" s="290"/>
      <c r="Y4" s="290"/>
      <c r="Z4" s="290"/>
      <c r="AA4" s="47"/>
      <c r="AB4" s="49"/>
      <c r="AC4" s="292"/>
      <c r="AD4" s="308" t="s">
        <v>44</v>
      </c>
      <c r="AE4" s="308"/>
      <c r="AF4" s="308"/>
      <c r="AG4" s="308"/>
      <c r="AH4" s="51"/>
      <c r="AI4" s="49"/>
      <c r="AJ4" s="292"/>
      <c r="AK4" s="308" t="s">
        <v>44</v>
      </c>
      <c r="AL4" s="308"/>
      <c r="AM4" s="308"/>
      <c r="AN4" s="377"/>
      <c r="AO4" s="51"/>
      <c r="AP4" s="49"/>
    </row>
    <row r="5" spans="1:42" s="52" customFormat="1" ht="18.75" customHeight="1">
      <c r="A5" s="279" t="s">
        <v>45</v>
      </c>
      <c r="B5" s="280"/>
      <c r="C5" s="280"/>
      <c r="D5" s="280"/>
      <c r="E5" s="280"/>
      <c r="F5" s="98"/>
      <c r="G5" s="99"/>
      <c r="H5" s="279" t="s">
        <v>45</v>
      </c>
      <c r="I5" s="280"/>
      <c r="J5" s="280"/>
      <c r="K5" s="280"/>
      <c r="L5" s="280"/>
      <c r="M5" s="98"/>
      <c r="N5" s="100"/>
      <c r="O5" s="291" t="s">
        <v>45</v>
      </c>
      <c r="P5" s="280"/>
      <c r="Q5" s="280"/>
      <c r="R5" s="280"/>
      <c r="S5" s="280"/>
      <c r="T5" s="98"/>
      <c r="U5" s="100"/>
      <c r="V5" s="291" t="s">
        <v>45</v>
      </c>
      <c r="W5" s="280"/>
      <c r="X5" s="280"/>
      <c r="Y5" s="280"/>
      <c r="Z5" s="280"/>
      <c r="AA5" s="98"/>
      <c r="AB5" s="100"/>
      <c r="AC5" s="291" t="s">
        <v>45</v>
      </c>
      <c r="AD5" s="280"/>
      <c r="AE5" s="280"/>
      <c r="AF5" s="280"/>
      <c r="AG5" s="280"/>
      <c r="AH5" s="47"/>
      <c r="AI5" s="49"/>
      <c r="AJ5" s="291" t="s">
        <v>45</v>
      </c>
      <c r="AK5" s="280"/>
      <c r="AL5" s="280"/>
      <c r="AM5" s="280"/>
      <c r="AN5" s="280"/>
      <c r="AO5" s="47"/>
      <c r="AP5" s="49"/>
    </row>
    <row r="6" spans="1:42" s="52" customFormat="1" ht="18.75" customHeight="1">
      <c r="A6" s="306" t="s">
        <v>267</v>
      </c>
      <c r="B6" s="24"/>
      <c r="C6" s="24"/>
      <c r="D6" s="87"/>
      <c r="E6" s="86"/>
      <c r="F6" s="53"/>
      <c r="G6" s="54"/>
      <c r="H6" s="281" t="s">
        <v>267</v>
      </c>
      <c r="I6" s="24"/>
      <c r="J6" s="24"/>
      <c r="K6" s="137"/>
      <c r="L6" s="138"/>
      <c r="M6" s="53"/>
      <c r="N6" s="54"/>
      <c r="O6" s="306" t="s">
        <v>173</v>
      </c>
      <c r="P6" s="24" t="s">
        <v>174</v>
      </c>
      <c r="Q6" s="24">
        <v>78</v>
      </c>
      <c r="R6" s="87">
        <v>5</v>
      </c>
      <c r="S6" s="86" t="s">
        <v>28</v>
      </c>
      <c r="T6" s="53">
        <v>40</v>
      </c>
      <c r="U6" s="54">
        <f aca="true" t="shared" si="0" ref="U6:U15">R6*T6</f>
        <v>200</v>
      </c>
      <c r="V6" s="266" t="s">
        <v>178</v>
      </c>
      <c r="W6" s="24" t="s">
        <v>179</v>
      </c>
      <c r="X6" s="24">
        <v>6</v>
      </c>
      <c r="Y6" s="87" t="s">
        <v>29</v>
      </c>
      <c r="Z6" s="87" t="s">
        <v>0</v>
      </c>
      <c r="AA6" s="245"/>
      <c r="AB6" s="157" t="e">
        <f aca="true" t="shared" si="1" ref="AB6:AB11">Y6*AA6</f>
        <v>#VALUE!</v>
      </c>
      <c r="AC6" s="266" t="s">
        <v>212</v>
      </c>
      <c r="AD6" s="178" t="s">
        <v>213</v>
      </c>
      <c r="AE6" s="55">
        <v>26</v>
      </c>
      <c r="AF6" s="87">
        <v>4</v>
      </c>
      <c r="AG6" s="86" t="s">
        <v>28</v>
      </c>
      <c r="AH6" s="56">
        <v>24</v>
      </c>
      <c r="AI6" s="50">
        <f>AF6*AH6</f>
        <v>96</v>
      </c>
      <c r="AJ6" s="306" t="s">
        <v>214</v>
      </c>
      <c r="AK6" s="24" t="s">
        <v>47</v>
      </c>
      <c r="AL6" s="24">
        <v>8</v>
      </c>
      <c r="AM6" s="87">
        <v>1</v>
      </c>
      <c r="AN6" s="86" t="s">
        <v>0</v>
      </c>
      <c r="AO6" s="245"/>
      <c r="AP6" s="157">
        <f aca="true" t="shared" si="2" ref="AP6:AP11">AM6*AO6</f>
        <v>0</v>
      </c>
    </row>
    <row r="7" spans="1:42" s="52" customFormat="1" ht="18.75" customHeight="1">
      <c r="A7" s="307"/>
      <c r="B7" s="24"/>
      <c r="C7" s="24"/>
      <c r="D7" s="87"/>
      <c r="E7" s="86"/>
      <c r="F7" s="53"/>
      <c r="G7" s="54"/>
      <c r="H7" s="282"/>
      <c r="I7" s="58"/>
      <c r="J7" s="59"/>
      <c r="K7" s="104"/>
      <c r="L7" s="109"/>
      <c r="M7" s="53"/>
      <c r="N7" s="54"/>
      <c r="O7" s="307"/>
      <c r="P7" s="24" t="s">
        <v>234</v>
      </c>
      <c r="Q7" s="24">
        <v>32</v>
      </c>
      <c r="R7" s="87" t="s">
        <v>29</v>
      </c>
      <c r="S7" s="86" t="s">
        <v>0</v>
      </c>
      <c r="T7" s="53"/>
      <c r="U7" s="54" t="e">
        <f t="shared" si="0"/>
        <v>#VALUE!</v>
      </c>
      <c r="V7" s="267"/>
      <c r="W7" s="24" t="s">
        <v>234</v>
      </c>
      <c r="X7" s="24">
        <v>18</v>
      </c>
      <c r="Y7" s="87">
        <v>3</v>
      </c>
      <c r="Z7" s="87" t="s">
        <v>0</v>
      </c>
      <c r="AA7" s="245">
        <v>200</v>
      </c>
      <c r="AB7" s="157">
        <f t="shared" si="1"/>
        <v>600</v>
      </c>
      <c r="AC7" s="267"/>
      <c r="AD7" s="24" t="s">
        <v>235</v>
      </c>
      <c r="AE7" s="55">
        <v>26.5</v>
      </c>
      <c r="AF7" s="87">
        <v>3</v>
      </c>
      <c r="AG7" s="86" t="s">
        <v>0</v>
      </c>
      <c r="AH7" s="56">
        <v>200</v>
      </c>
      <c r="AI7" s="50">
        <f aca="true" t="shared" si="3" ref="AI7:AI15">AF7*AH7</f>
        <v>600</v>
      </c>
      <c r="AJ7" s="307"/>
      <c r="AK7" s="211" t="s">
        <v>21</v>
      </c>
      <c r="AL7" s="24">
        <v>12</v>
      </c>
      <c r="AM7" s="87">
        <v>2</v>
      </c>
      <c r="AN7" s="86" t="s">
        <v>27</v>
      </c>
      <c r="AO7" s="245"/>
      <c r="AP7" s="157">
        <f t="shared" si="2"/>
        <v>0</v>
      </c>
    </row>
    <row r="8" spans="1:42" s="52" customFormat="1" ht="18.75" customHeight="1">
      <c r="A8" s="307"/>
      <c r="B8" s="24"/>
      <c r="C8" s="24"/>
      <c r="D8" s="87"/>
      <c r="E8" s="86"/>
      <c r="F8" s="53"/>
      <c r="G8" s="54"/>
      <c r="H8" s="282"/>
      <c r="I8" s="88"/>
      <c r="J8" s="57"/>
      <c r="K8" s="87"/>
      <c r="L8" s="87"/>
      <c r="M8" s="53"/>
      <c r="N8" s="54"/>
      <c r="O8" s="307"/>
      <c r="P8" s="24" t="s">
        <v>175</v>
      </c>
      <c r="Q8" s="24">
        <v>18</v>
      </c>
      <c r="R8" s="87">
        <v>0.5</v>
      </c>
      <c r="S8" s="86" t="s">
        <v>0</v>
      </c>
      <c r="T8" s="53">
        <v>218</v>
      </c>
      <c r="U8" s="54">
        <f t="shared" si="0"/>
        <v>109</v>
      </c>
      <c r="V8" s="267"/>
      <c r="W8" s="24" t="s">
        <v>180</v>
      </c>
      <c r="X8" s="24">
        <v>40</v>
      </c>
      <c r="Y8" s="87">
        <f>ROUND($AE$1*X8/1000,1)</f>
        <v>2.4</v>
      </c>
      <c r="Z8" s="87" t="s">
        <v>0</v>
      </c>
      <c r="AA8" s="245">
        <v>183</v>
      </c>
      <c r="AB8" s="157">
        <f t="shared" si="1"/>
        <v>439.2</v>
      </c>
      <c r="AC8" s="267"/>
      <c r="AD8" s="55" t="s">
        <v>215</v>
      </c>
      <c r="AE8" s="55">
        <v>1</v>
      </c>
      <c r="AF8" s="87" t="s">
        <v>29</v>
      </c>
      <c r="AG8" s="86" t="s">
        <v>0</v>
      </c>
      <c r="AH8" s="56"/>
      <c r="AI8" s="50" t="e">
        <f t="shared" si="3"/>
        <v>#VALUE!</v>
      </c>
      <c r="AJ8" s="307"/>
      <c r="AK8" s="24" t="s">
        <v>50</v>
      </c>
      <c r="AL8" s="24">
        <v>15</v>
      </c>
      <c r="AM8" s="87">
        <f>ROUND($AE$1*AL8/1000,1)</f>
        <v>0.9</v>
      </c>
      <c r="AN8" s="86" t="s">
        <v>0</v>
      </c>
      <c r="AO8" s="245"/>
      <c r="AP8" s="157">
        <f t="shared" si="2"/>
        <v>0</v>
      </c>
    </row>
    <row r="9" spans="1:42" s="52" customFormat="1" ht="18.75" customHeight="1">
      <c r="A9" s="307"/>
      <c r="B9" s="24"/>
      <c r="C9" s="24"/>
      <c r="D9" s="87"/>
      <c r="E9" s="86"/>
      <c r="F9" s="53"/>
      <c r="G9" s="54"/>
      <c r="H9" s="282"/>
      <c r="I9" s="60"/>
      <c r="J9" s="60"/>
      <c r="K9" s="104"/>
      <c r="L9" s="104"/>
      <c r="M9" s="53"/>
      <c r="N9" s="54"/>
      <c r="O9" s="307"/>
      <c r="P9" s="24" t="s">
        <v>176</v>
      </c>
      <c r="Q9" s="24">
        <v>31</v>
      </c>
      <c r="R9" s="87">
        <v>1</v>
      </c>
      <c r="S9" s="86" t="s">
        <v>0</v>
      </c>
      <c r="T9" s="53">
        <v>70</v>
      </c>
      <c r="U9" s="54">
        <f t="shared" si="0"/>
        <v>70</v>
      </c>
      <c r="V9" s="267"/>
      <c r="W9" s="24" t="s">
        <v>111</v>
      </c>
      <c r="X9" s="24">
        <v>6</v>
      </c>
      <c r="Y9" s="87">
        <f>ROUND($AE$1*X9/1000,1)</f>
        <v>0.4</v>
      </c>
      <c r="Z9" s="87" t="s">
        <v>0</v>
      </c>
      <c r="AA9" s="245">
        <v>48</v>
      </c>
      <c r="AB9" s="157">
        <f t="shared" si="1"/>
        <v>19.200000000000003</v>
      </c>
      <c r="AC9" s="267"/>
      <c r="AD9" s="24" t="s">
        <v>47</v>
      </c>
      <c r="AE9" s="55">
        <v>17</v>
      </c>
      <c r="AF9" s="87">
        <v>0.6</v>
      </c>
      <c r="AG9" s="86" t="s">
        <v>0</v>
      </c>
      <c r="AH9" s="56">
        <v>53</v>
      </c>
      <c r="AI9" s="50">
        <f t="shared" si="3"/>
        <v>31.799999999999997</v>
      </c>
      <c r="AJ9" s="307"/>
      <c r="AK9" s="24" t="s">
        <v>236</v>
      </c>
      <c r="AL9" s="24">
        <v>15</v>
      </c>
      <c r="AM9" s="87" t="s">
        <v>29</v>
      </c>
      <c r="AN9" s="86" t="s">
        <v>0</v>
      </c>
      <c r="AO9" s="245"/>
      <c r="AP9" s="157" t="e">
        <f t="shared" si="2"/>
        <v>#VALUE!</v>
      </c>
    </row>
    <row r="10" spans="1:42" s="52" customFormat="1" ht="18.75" customHeight="1">
      <c r="A10" s="307"/>
      <c r="B10" s="24"/>
      <c r="C10" s="24"/>
      <c r="D10" s="87"/>
      <c r="E10" s="86"/>
      <c r="F10" s="53"/>
      <c r="G10" s="54"/>
      <c r="H10" s="282"/>
      <c r="I10" s="161"/>
      <c r="J10" s="161"/>
      <c r="K10" s="104"/>
      <c r="L10" s="104"/>
      <c r="M10" s="53"/>
      <c r="N10" s="54"/>
      <c r="O10" s="307"/>
      <c r="P10" s="24" t="s">
        <v>47</v>
      </c>
      <c r="Q10" s="24">
        <v>18</v>
      </c>
      <c r="R10" s="87">
        <v>0.5</v>
      </c>
      <c r="S10" s="86" t="s">
        <v>0</v>
      </c>
      <c r="T10" s="53">
        <v>53</v>
      </c>
      <c r="U10" s="54">
        <f t="shared" si="0"/>
        <v>26.5</v>
      </c>
      <c r="V10" s="267"/>
      <c r="W10" s="24" t="s">
        <v>181</v>
      </c>
      <c r="X10" s="24">
        <v>6</v>
      </c>
      <c r="Y10" s="87">
        <f>ROUND($AE$1*X10/1000,1)</f>
        <v>0.4</v>
      </c>
      <c r="Z10" s="87" t="s">
        <v>0</v>
      </c>
      <c r="AA10" s="245">
        <v>75</v>
      </c>
      <c r="AB10" s="157">
        <f t="shared" si="1"/>
        <v>30</v>
      </c>
      <c r="AC10" s="267"/>
      <c r="AD10" s="55" t="s">
        <v>1</v>
      </c>
      <c r="AE10" s="55">
        <v>40</v>
      </c>
      <c r="AF10" s="87">
        <f>ROUND($AE$1*AE10/1000,1)</f>
        <v>2.4</v>
      </c>
      <c r="AG10" s="86" t="s">
        <v>0</v>
      </c>
      <c r="AH10" s="56">
        <v>101</v>
      </c>
      <c r="AI10" s="50">
        <f t="shared" si="3"/>
        <v>242.39999999999998</v>
      </c>
      <c r="AJ10" s="307"/>
      <c r="AK10" s="24" t="s">
        <v>216</v>
      </c>
      <c r="AL10" s="24">
        <v>1.5</v>
      </c>
      <c r="AM10" s="87" t="s">
        <v>29</v>
      </c>
      <c r="AN10" s="86" t="s">
        <v>0</v>
      </c>
      <c r="AO10" s="245"/>
      <c r="AP10" s="157" t="e">
        <f t="shared" si="2"/>
        <v>#VALUE!</v>
      </c>
    </row>
    <row r="11" spans="1:42" s="52" customFormat="1" ht="18.75" customHeight="1">
      <c r="A11" s="307"/>
      <c r="B11" s="63"/>
      <c r="C11" s="24"/>
      <c r="D11" s="87"/>
      <c r="E11" s="86"/>
      <c r="F11" s="53"/>
      <c r="G11" s="54"/>
      <c r="H11" s="282"/>
      <c r="I11" s="161"/>
      <c r="J11" s="161"/>
      <c r="K11" s="104"/>
      <c r="L11" s="104"/>
      <c r="M11" s="53"/>
      <c r="N11" s="54"/>
      <c r="O11" s="307"/>
      <c r="P11" s="63" t="s">
        <v>177</v>
      </c>
      <c r="Q11" s="24">
        <v>5</v>
      </c>
      <c r="R11" s="87">
        <v>1</v>
      </c>
      <c r="S11" s="86" t="s">
        <v>27</v>
      </c>
      <c r="T11" s="53">
        <v>50</v>
      </c>
      <c r="U11" s="54">
        <f t="shared" si="0"/>
        <v>50</v>
      </c>
      <c r="V11" s="267"/>
      <c r="W11" s="24" t="s">
        <v>133</v>
      </c>
      <c r="X11" s="24">
        <v>6</v>
      </c>
      <c r="Y11" s="87">
        <f>ROUND($AE$1*X11/1000,1)</f>
        <v>0.4</v>
      </c>
      <c r="Z11" s="87" t="s">
        <v>0</v>
      </c>
      <c r="AA11" s="245">
        <v>160</v>
      </c>
      <c r="AB11" s="157">
        <f t="shared" si="1"/>
        <v>64</v>
      </c>
      <c r="AC11" s="267"/>
      <c r="AD11" s="178" t="s">
        <v>217</v>
      </c>
      <c r="AE11" s="55">
        <v>3</v>
      </c>
      <c r="AF11" s="87" t="s">
        <v>29</v>
      </c>
      <c r="AG11" s="86" t="s">
        <v>0</v>
      </c>
      <c r="AH11" s="56"/>
      <c r="AI11" s="50" t="e">
        <f t="shared" si="3"/>
        <v>#VALUE!</v>
      </c>
      <c r="AJ11" s="307"/>
      <c r="AK11" s="24" t="s">
        <v>218</v>
      </c>
      <c r="AL11" s="24">
        <v>6</v>
      </c>
      <c r="AM11" s="87">
        <f>ROUND($AE$1*AL11/1000,1)</f>
        <v>0.4</v>
      </c>
      <c r="AN11" s="86" t="s">
        <v>0</v>
      </c>
      <c r="AO11" s="245"/>
      <c r="AP11" s="157">
        <f t="shared" si="2"/>
        <v>0</v>
      </c>
    </row>
    <row r="12" spans="1:42" s="42" customFormat="1" ht="18.75" customHeight="1">
      <c r="A12" s="307"/>
      <c r="B12" s="63"/>
      <c r="C12" s="24"/>
      <c r="D12" s="87"/>
      <c r="E12" s="86"/>
      <c r="F12" s="53"/>
      <c r="G12" s="54"/>
      <c r="H12" s="282"/>
      <c r="I12" s="161"/>
      <c r="J12" s="161"/>
      <c r="K12" s="104"/>
      <c r="L12" s="104"/>
      <c r="M12" s="53"/>
      <c r="N12" s="54"/>
      <c r="O12" s="307"/>
      <c r="P12" s="63" t="s">
        <v>171</v>
      </c>
      <c r="Q12" s="24">
        <v>25</v>
      </c>
      <c r="R12" s="87">
        <v>1</v>
      </c>
      <c r="S12" s="86" t="s">
        <v>0</v>
      </c>
      <c r="T12" s="53">
        <v>118</v>
      </c>
      <c r="U12" s="54">
        <f t="shared" si="0"/>
        <v>118</v>
      </c>
      <c r="V12" s="267"/>
      <c r="W12" s="24" t="s">
        <v>182</v>
      </c>
      <c r="X12" s="24">
        <v>0.5</v>
      </c>
      <c r="Y12" s="87" t="s">
        <v>29</v>
      </c>
      <c r="Z12" s="87" t="s">
        <v>0</v>
      </c>
      <c r="AA12" s="245"/>
      <c r="AB12" s="157"/>
      <c r="AC12" s="267"/>
      <c r="AD12" s="24" t="s">
        <v>74</v>
      </c>
      <c r="AE12" s="24">
        <v>3</v>
      </c>
      <c r="AF12" s="87">
        <f>ROUND($AE$1*AE12/1000,1)</f>
        <v>0.2</v>
      </c>
      <c r="AG12" s="86" t="s">
        <v>0</v>
      </c>
      <c r="AH12" s="56">
        <v>275</v>
      </c>
      <c r="AI12" s="50">
        <f t="shared" si="3"/>
        <v>55</v>
      </c>
      <c r="AJ12" s="307"/>
      <c r="AK12" s="63" t="s">
        <v>111</v>
      </c>
      <c r="AL12" s="24">
        <v>12</v>
      </c>
      <c r="AM12" s="87">
        <f>ROUND($AE$1*AL12/1000,1)</f>
        <v>0.7</v>
      </c>
      <c r="AN12" s="86" t="s">
        <v>0</v>
      </c>
      <c r="AO12" s="245"/>
      <c r="AP12" s="157"/>
    </row>
    <row r="13" spans="1:42" s="52" customFormat="1" ht="18.75" customHeight="1">
      <c r="A13" s="307"/>
      <c r="B13" s="24"/>
      <c r="C13" s="63"/>
      <c r="D13" s="87"/>
      <c r="E13" s="86"/>
      <c r="F13" s="53"/>
      <c r="G13" s="54"/>
      <c r="H13" s="282"/>
      <c r="I13" s="161"/>
      <c r="J13" s="161"/>
      <c r="K13" s="104"/>
      <c r="L13" s="104"/>
      <c r="M13" s="53"/>
      <c r="N13" s="54"/>
      <c r="O13" s="307"/>
      <c r="P13" s="24" t="s">
        <v>172</v>
      </c>
      <c r="Q13" s="63">
        <v>0.1</v>
      </c>
      <c r="R13" s="87">
        <v>1</v>
      </c>
      <c r="S13" s="86" t="s">
        <v>27</v>
      </c>
      <c r="T13" s="53">
        <v>130</v>
      </c>
      <c r="U13" s="54">
        <f t="shared" si="0"/>
        <v>130</v>
      </c>
      <c r="V13" s="267"/>
      <c r="W13" s="24"/>
      <c r="X13" s="24"/>
      <c r="Y13" s="87"/>
      <c r="Z13" s="87"/>
      <c r="AA13" s="245"/>
      <c r="AB13" s="157">
        <f>Y13*AA13</f>
        <v>0</v>
      </c>
      <c r="AC13" s="267"/>
      <c r="AD13" s="55"/>
      <c r="AE13" s="55"/>
      <c r="AF13" s="87"/>
      <c r="AG13" s="86"/>
      <c r="AH13" s="56"/>
      <c r="AI13" s="50">
        <f t="shared" si="3"/>
        <v>0</v>
      </c>
      <c r="AJ13" s="307"/>
      <c r="AK13" s="63"/>
      <c r="AL13" s="63"/>
      <c r="AM13" s="87"/>
      <c r="AN13" s="86"/>
      <c r="AO13" s="245"/>
      <c r="AP13" s="157">
        <f>AM13*AO13</f>
        <v>0</v>
      </c>
    </row>
    <row r="14" spans="1:42" s="52" customFormat="1" ht="18.75" customHeight="1">
      <c r="A14" s="307"/>
      <c r="B14" s="24"/>
      <c r="C14" s="63"/>
      <c r="D14" s="87"/>
      <c r="E14" s="86"/>
      <c r="F14" s="53"/>
      <c r="G14" s="54"/>
      <c r="H14" s="282"/>
      <c r="I14" s="161"/>
      <c r="J14" s="161"/>
      <c r="K14" s="104"/>
      <c r="L14" s="104"/>
      <c r="M14" s="53"/>
      <c r="N14" s="54"/>
      <c r="O14" s="307"/>
      <c r="P14" s="24"/>
      <c r="Q14" s="63"/>
      <c r="R14" s="87"/>
      <c r="S14" s="86"/>
      <c r="T14" s="53"/>
      <c r="U14" s="54">
        <f t="shared" si="0"/>
        <v>0</v>
      </c>
      <c r="V14" s="267"/>
      <c r="W14" s="91"/>
      <c r="X14" s="55"/>
      <c r="Y14" s="87"/>
      <c r="Z14" s="87"/>
      <c r="AA14" s="245"/>
      <c r="AB14" s="157">
        <f>Y14*AA14</f>
        <v>0</v>
      </c>
      <c r="AC14" s="267"/>
      <c r="AD14" s="55"/>
      <c r="AE14" s="55"/>
      <c r="AF14" s="87"/>
      <c r="AG14" s="86"/>
      <c r="AH14" s="56"/>
      <c r="AI14" s="50">
        <f t="shared" si="3"/>
        <v>0</v>
      </c>
      <c r="AJ14" s="307"/>
      <c r="AK14" s="63"/>
      <c r="AL14" s="63"/>
      <c r="AM14" s="87"/>
      <c r="AN14" s="86"/>
      <c r="AO14" s="245"/>
      <c r="AP14" s="157">
        <f>AM14*AO14</f>
        <v>0</v>
      </c>
    </row>
    <row r="15" spans="1:42" s="52" customFormat="1" ht="18.75" customHeight="1">
      <c r="A15" s="307"/>
      <c r="B15" s="24"/>
      <c r="C15" s="24"/>
      <c r="D15" s="87"/>
      <c r="E15" s="86"/>
      <c r="F15" s="53"/>
      <c r="G15" s="54"/>
      <c r="H15" s="282"/>
      <c r="I15" s="161"/>
      <c r="J15" s="161"/>
      <c r="K15" s="104"/>
      <c r="L15" s="104"/>
      <c r="M15" s="53"/>
      <c r="N15" s="54"/>
      <c r="O15" s="307"/>
      <c r="P15" s="24"/>
      <c r="Q15" s="24"/>
      <c r="R15" s="87"/>
      <c r="S15" s="86"/>
      <c r="T15" s="53"/>
      <c r="U15" s="54">
        <f t="shared" si="0"/>
        <v>0</v>
      </c>
      <c r="V15" s="267"/>
      <c r="W15" s="55"/>
      <c r="X15" s="55"/>
      <c r="Y15" s="87"/>
      <c r="Z15" s="87"/>
      <c r="AA15" s="245"/>
      <c r="AB15" s="157">
        <f>Y15*AA15</f>
        <v>0</v>
      </c>
      <c r="AC15" s="267"/>
      <c r="AD15" s="55"/>
      <c r="AE15" s="55"/>
      <c r="AF15" s="87"/>
      <c r="AG15" s="86"/>
      <c r="AH15" s="56"/>
      <c r="AI15" s="50">
        <f t="shared" si="3"/>
        <v>0</v>
      </c>
      <c r="AJ15" s="307"/>
      <c r="AK15" s="24" t="s">
        <v>219</v>
      </c>
      <c r="AL15" s="24"/>
      <c r="AM15" s="87"/>
      <c r="AN15" s="86"/>
      <c r="AO15" s="245"/>
      <c r="AP15" s="157">
        <f>AM15*AO15</f>
        <v>0</v>
      </c>
    </row>
    <row r="16" spans="1:42" s="52" customFormat="1" ht="18.75" customHeight="1">
      <c r="A16" s="265"/>
      <c r="B16" s="265"/>
      <c r="C16" s="265"/>
      <c r="D16" s="265"/>
      <c r="E16" s="265"/>
      <c r="F16" s="98"/>
      <c r="G16" s="99"/>
      <c r="H16" s="265"/>
      <c r="I16" s="265"/>
      <c r="J16" s="265"/>
      <c r="K16" s="265"/>
      <c r="L16" s="265"/>
      <c r="M16" s="98"/>
      <c r="N16" s="100"/>
      <c r="O16" s="265" t="s">
        <v>51</v>
      </c>
      <c r="P16" s="265"/>
      <c r="Q16" s="265"/>
      <c r="R16" s="265"/>
      <c r="S16" s="265"/>
      <c r="T16" s="98"/>
      <c r="U16" s="100"/>
      <c r="V16" s="265" t="s">
        <v>51</v>
      </c>
      <c r="W16" s="265"/>
      <c r="X16" s="265"/>
      <c r="Y16" s="265"/>
      <c r="Z16" s="265"/>
      <c r="AA16" s="246"/>
      <c r="AB16" s="247"/>
      <c r="AC16" s="265" t="s">
        <v>51</v>
      </c>
      <c r="AD16" s="265"/>
      <c r="AE16" s="265"/>
      <c r="AF16" s="265"/>
      <c r="AG16" s="265"/>
      <c r="AH16" s="49"/>
      <c r="AI16" s="49"/>
      <c r="AJ16" s="265" t="s">
        <v>51</v>
      </c>
      <c r="AK16" s="265"/>
      <c r="AL16" s="265"/>
      <c r="AM16" s="265"/>
      <c r="AN16" s="265"/>
      <c r="AO16" s="246"/>
      <c r="AP16" s="247"/>
    </row>
    <row r="17" spans="1:42" s="52" customFormat="1" ht="18.75" customHeight="1">
      <c r="A17" s="266" t="s">
        <v>267</v>
      </c>
      <c r="B17" s="62"/>
      <c r="C17" s="62"/>
      <c r="D17" s="179"/>
      <c r="E17" s="26"/>
      <c r="F17" s="53"/>
      <c r="G17" s="54"/>
      <c r="H17" s="376" t="s">
        <v>267</v>
      </c>
      <c r="I17" s="73"/>
      <c r="J17" s="73"/>
      <c r="K17" s="87"/>
      <c r="L17" s="87"/>
      <c r="M17" s="53"/>
      <c r="N17" s="54"/>
      <c r="O17" s="266" t="s">
        <v>209</v>
      </c>
      <c r="P17" s="30" t="s">
        <v>56</v>
      </c>
      <c r="Q17" s="30">
        <v>31</v>
      </c>
      <c r="R17" s="179">
        <v>3</v>
      </c>
      <c r="S17" s="111" t="s">
        <v>0</v>
      </c>
      <c r="T17" s="53"/>
      <c r="U17" s="54">
        <f aca="true" t="shared" si="4" ref="U17:U23">R17*T17</f>
        <v>0</v>
      </c>
      <c r="V17" s="335" t="s">
        <v>86</v>
      </c>
      <c r="W17" s="63" t="s">
        <v>18</v>
      </c>
      <c r="X17" s="63">
        <v>16</v>
      </c>
      <c r="Y17" s="87">
        <v>64</v>
      </c>
      <c r="Z17" s="86" t="s">
        <v>87</v>
      </c>
      <c r="AA17" s="245">
        <v>16.5</v>
      </c>
      <c r="AB17" s="157">
        <f aca="true" t="shared" si="5" ref="AB17:AB24">Y17*AA17</f>
        <v>1056</v>
      </c>
      <c r="AC17" s="285" t="s">
        <v>220</v>
      </c>
      <c r="AD17" s="71" t="s">
        <v>15</v>
      </c>
      <c r="AE17" s="54">
        <v>133</v>
      </c>
      <c r="AF17" s="54">
        <v>4</v>
      </c>
      <c r="AG17" s="72" t="s">
        <v>63</v>
      </c>
      <c r="AH17" s="56">
        <v>170</v>
      </c>
      <c r="AI17" s="50">
        <f aca="true" t="shared" si="6" ref="AI17:AI24">AF17*AH17</f>
        <v>680</v>
      </c>
      <c r="AJ17" s="266" t="s">
        <v>209</v>
      </c>
      <c r="AK17" s="62" t="s">
        <v>98</v>
      </c>
      <c r="AL17" s="62">
        <v>50</v>
      </c>
      <c r="AM17" s="87">
        <f>ROUND($AE$1*AL17/1000,1)</f>
        <v>3</v>
      </c>
      <c r="AN17" s="86" t="s">
        <v>0</v>
      </c>
      <c r="AO17" s="245"/>
      <c r="AP17" s="157">
        <f aca="true" t="shared" si="7" ref="AP17:AP24">AM17*AO17</f>
        <v>0</v>
      </c>
    </row>
    <row r="18" spans="1:42" s="52" customFormat="1" ht="18.75" customHeight="1">
      <c r="A18" s="267"/>
      <c r="B18" s="62"/>
      <c r="C18" s="62"/>
      <c r="D18" s="179"/>
      <c r="E18" s="86"/>
      <c r="F18" s="53"/>
      <c r="G18" s="54"/>
      <c r="H18" s="376"/>
      <c r="I18" s="180"/>
      <c r="J18" s="73"/>
      <c r="K18" s="179"/>
      <c r="L18" s="26"/>
      <c r="M18" s="53"/>
      <c r="N18" s="54"/>
      <c r="O18" s="267"/>
      <c r="P18" s="30" t="s">
        <v>76</v>
      </c>
      <c r="Q18" s="30">
        <v>30</v>
      </c>
      <c r="R18" s="87">
        <v>3</v>
      </c>
      <c r="S18" s="86" t="s">
        <v>0</v>
      </c>
      <c r="T18" s="53"/>
      <c r="U18" s="54">
        <f t="shared" si="4"/>
        <v>0</v>
      </c>
      <c r="V18" s="335"/>
      <c r="W18" s="55" t="s">
        <v>88</v>
      </c>
      <c r="X18" s="30"/>
      <c r="Y18" s="87">
        <v>4</v>
      </c>
      <c r="Z18" s="86" t="s">
        <v>31</v>
      </c>
      <c r="AA18" s="245"/>
      <c r="AB18" s="157">
        <f t="shared" si="5"/>
        <v>0</v>
      </c>
      <c r="AC18" s="285"/>
      <c r="AD18" s="24" t="s">
        <v>221</v>
      </c>
      <c r="AE18" s="24">
        <v>15</v>
      </c>
      <c r="AF18" s="181" t="s">
        <v>29</v>
      </c>
      <c r="AG18" s="86" t="s">
        <v>79</v>
      </c>
      <c r="AH18" s="56"/>
      <c r="AI18" s="50" t="e">
        <f t="shared" si="6"/>
        <v>#VALUE!</v>
      </c>
      <c r="AJ18" s="267"/>
      <c r="AK18" s="62" t="s">
        <v>56</v>
      </c>
      <c r="AL18" s="62">
        <v>50</v>
      </c>
      <c r="AM18" s="87">
        <f>ROUND($AE$1*AL18/1000,1)</f>
        <v>3</v>
      </c>
      <c r="AN18" s="86" t="s">
        <v>0</v>
      </c>
      <c r="AO18" s="245"/>
      <c r="AP18" s="157">
        <f t="shared" si="7"/>
        <v>0</v>
      </c>
    </row>
    <row r="19" spans="1:42" s="52" customFormat="1" ht="18.75" customHeight="1">
      <c r="A19" s="267"/>
      <c r="B19" s="89"/>
      <c r="C19" s="62"/>
      <c r="D19" s="179"/>
      <c r="E19" s="86"/>
      <c r="F19" s="53"/>
      <c r="G19" s="54"/>
      <c r="H19" s="376"/>
      <c r="I19" s="61"/>
      <c r="J19" s="24"/>
      <c r="K19" s="87"/>
      <c r="L19" s="87"/>
      <c r="M19" s="53"/>
      <c r="N19" s="54"/>
      <c r="O19" s="267"/>
      <c r="P19" s="182" t="s">
        <v>25</v>
      </c>
      <c r="Q19" s="30">
        <v>40</v>
      </c>
      <c r="R19" s="87">
        <v>3</v>
      </c>
      <c r="S19" s="86" t="s">
        <v>0</v>
      </c>
      <c r="T19" s="53"/>
      <c r="U19" s="54">
        <f t="shared" si="4"/>
        <v>0</v>
      </c>
      <c r="V19" s="335"/>
      <c r="W19" s="30" t="s">
        <v>89</v>
      </c>
      <c r="X19" s="30"/>
      <c r="Y19" s="87"/>
      <c r="Z19" s="86"/>
      <c r="AA19" s="245"/>
      <c r="AB19" s="157">
        <f t="shared" si="5"/>
        <v>0</v>
      </c>
      <c r="AC19" s="285"/>
      <c r="AD19" s="30" t="s">
        <v>185</v>
      </c>
      <c r="AE19" s="30"/>
      <c r="AF19" s="181">
        <v>1</v>
      </c>
      <c r="AG19" s="86" t="s">
        <v>0</v>
      </c>
      <c r="AH19" s="56">
        <v>40</v>
      </c>
      <c r="AI19" s="50">
        <f t="shared" si="6"/>
        <v>40</v>
      </c>
      <c r="AJ19" s="267"/>
      <c r="AK19" s="89" t="s">
        <v>23</v>
      </c>
      <c r="AL19" s="62">
        <v>50</v>
      </c>
      <c r="AM19" s="87">
        <f>ROUND($AE$1*AL19/1000,1)</f>
        <v>3</v>
      </c>
      <c r="AN19" s="86" t="s">
        <v>0</v>
      </c>
      <c r="AO19" s="245"/>
      <c r="AP19" s="157">
        <f t="shared" si="7"/>
        <v>0</v>
      </c>
    </row>
    <row r="20" spans="1:42" s="52" customFormat="1" ht="18.75" customHeight="1">
      <c r="A20" s="267"/>
      <c r="B20" s="183"/>
      <c r="C20" s="183"/>
      <c r="D20" s="87"/>
      <c r="E20" s="86"/>
      <c r="F20" s="53"/>
      <c r="G20" s="54"/>
      <c r="H20" s="376"/>
      <c r="I20" s="73"/>
      <c r="J20" s="24"/>
      <c r="K20" s="87"/>
      <c r="L20" s="87"/>
      <c r="M20" s="53"/>
      <c r="N20" s="54"/>
      <c r="O20" s="267"/>
      <c r="P20" s="24"/>
      <c r="Q20" s="24"/>
      <c r="R20" s="87"/>
      <c r="S20" s="86"/>
      <c r="T20" s="53"/>
      <c r="U20" s="54">
        <f t="shared" si="4"/>
        <v>0</v>
      </c>
      <c r="V20" s="335"/>
      <c r="W20" s="63"/>
      <c r="X20" s="63"/>
      <c r="Y20" s="87"/>
      <c r="Z20" s="184"/>
      <c r="AA20" s="245"/>
      <c r="AB20" s="157">
        <f t="shared" si="5"/>
        <v>0</v>
      </c>
      <c r="AC20" s="285"/>
      <c r="AD20" s="30" t="s">
        <v>186</v>
      </c>
      <c r="AE20" s="73">
        <v>40</v>
      </c>
      <c r="AF20" s="87">
        <v>5</v>
      </c>
      <c r="AG20" s="86" t="s">
        <v>0</v>
      </c>
      <c r="AH20" s="56"/>
      <c r="AI20" s="50">
        <f t="shared" si="6"/>
        <v>0</v>
      </c>
      <c r="AJ20" s="267"/>
      <c r="AK20" s="183"/>
      <c r="AL20" s="183"/>
      <c r="AM20" s="87"/>
      <c r="AN20" s="86"/>
      <c r="AO20" s="245"/>
      <c r="AP20" s="157">
        <f t="shared" si="7"/>
        <v>0</v>
      </c>
    </row>
    <row r="21" spans="1:42" s="52" customFormat="1" ht="18.75" customHeight="1">
      <c r="A21" s="267"/>
      <c r="B21" s="71"/>
      <c r="C21" s="54"/>
      <c r="D21" s="54"/>
      <c r="E21" s="72"/>
      <c r="F21" s="53"/>
      <c r="G21" s="54"/>
      <c r="H21" s="376"/>
      <c r="I21" s="24"/>
      <c r="J21" s="24"/>
      <c r="K21" s="87"/>
      <c r="L21" s="87"/>
      <c r="M21" s="53"/>
      <c r="N21" s="54"/>
      <c r="O21" s="267"/>
      <c r="P21" s="71" t="s">
        <v>15</v>
      </c>
      <c r="Q21" s="54">
        <v>133</v>
      </c>
      <c r="R21" s="54">
        <v>4</v>
      </c>
      <c r="S21" s="54" t="s">
        <v>63</v>
      </c>
      <c r="T21" s="53">
        <v>170</v>
      </c>
      <c r="U21" s="54">
        <f t="shared" si="4"/>
        <v>680</v>
      </c>
      <c r="V21" s="335"/>
      <c r="W21" s="73" t="s">
        <v>147</v>
      </c>
      <c r="X21" s="73">
        <v>40</v>
      </c>
      <c r="Y21" s="87">
        <v>30</v>
      </c>
      <c r="Z21" s="26" t="s">
        <v>148</v>
      </c>
      <c r="AA21" s="245"/>
      <c r="AB21" s="157">
        <f t="shared" si="5"/>
        <v>0</v>
      </c>
      <c r="AC21" s="285"/>
      <c r="AD21" s="73"/>
      <c r="AE21" s="73"/>
      <c r="AF21" s="87"/>
      <c r="AG21" s="26"/>
      <c r="AH21" s="56"/>
      <c r="AI21" s="50">
        <f t="shared" si="6"/>
        <v>0</v>
      </c>
      <c r="AJ21" s="267"/>
      <c r="AK21" s="71" t="s">
        <v>17</v>
      </c>
      <c r="AL21" s="54">
        <v>133</v>
      </c>
      <c r="AM21" s="54">
        <v>4</v>
      </c>
      <c r="AN21" s="72" t="s">
        <v>63</v>
      </c>
      <c r="AO21" s="245"/>
      <c r="AP21" s="157">
        <f t="shared" si="7"/>
        <v>0</v>
      </c>
    </row>
    <row r="22" spans="1:42" s="52" customFormat="1" ht="18.75" customHeight="1">
      <c r="A22" s="267"/>
      <c r="B22" s="183"/>
      <c r="C22" s="183"/>
      <c r="D22" s="87"/>
      <c r="E22" s="86"/>
      <c r="F22" s="185"/>
      <c r="G22" s="54"/>
      <c r="H22" s="376"/>
      <c r="I22" s="24"/>
      <c r="J22" s="24"/>
      <c r="K22" s="87"/>
      <c r="L22" s="87"/>
      <c r="M22" s="185"/>
      <c r="N22" s="54"/>
      <c r="O22" s="267"/>
      <c r="P22" s="24"/>
      <c r="Q22" s="24"/>
      <c r="R22" s="87"/>
      <c r="S22" s="86"/>
      <c r="T22" s="185"/>
      <c r="U22" s="54">
        <f t="shared" si="4"/>
        <v>0</v>
      </c>
      <c r="V22" s="335"/>
      <c r="W22" s="240" t="s">
        <v>24</v>
      </c>
      <c r="X22" s="30"/>
      <c r="Y22" s="87"/>
      <c r="Z22" s="86"/>
      <c r="AA22" s="248"/>
      <c r="AB22" s="157">
        <f t="shared" si="5"/>
        <v>0</v>
      </c>
      <c r="AC22" s="285"/>
      <c r="AD22" s="367" t="s">
        <v>222</v>
      </c>
      <c r="AE22" s="368"/>
      <c r="AF22" s="368"/>
      <c r="AG22" s="369"/>
      <c r="AH22" s="186"/>
      <c r="AI22" s="50">
        <f t="shared" si="6"/>
        <v>0</v>
      </c>
      <c r="AJ22" s="267"/>
      <c r="AK22" s="183"/>
      <c r="AL22" s="183"/>
      <c r="AM22" s="87"/>
      <c r="AN22" s="86"/>
      <c r="AO22" s="248"/>
      <c r="AP22" s="157">
        <f t="shared" si="7"/>
        <v>0</v>
      </c>
    </row>
    <row r="23" spans="1:42" s="52" customFormat="1" ht="18.75" customHeight="1">
      <c r="A23" s="267"/>
      <c r="B23" s="183"/>
      <c r="C23" s="183"/>
      <c r="D23" s="87"/>
      <c r="E23" s="86"/>
      <c r="F23" s="53"/>
      <c r="G23" s="54"/>
      <c r="H23" s="376"/>
      <c r="I23" s="73"/>
      <c r="J23" s="63"/>
      <c r="K23" s="87"/>
      <c r="L23" s="87"/>
      <c r="M23" s="53"/>
      <c r="N23" s="54"/>
      <c r="O23" s="267"/>
      <c r="P23" s="63"/>
      <c r="Q23" s="63"/>
      <c r="R23" s="87"/>
      <c r="S23" s="86"/>
      <c r="T23" s="53"/>
      <c r="U23" s="54">
        <f t="shared" si="4"/>
        <v>0</v>
      </c>
      <c r="V23" s="335"/>
      <c r="W23" s="63"/>
      <c r="X23" s="63"/>
      <c r="Y23" s="87"/>
      <c r="Z23" s="86"/>
      <c r="AA23" s="245"/>
      <c r="AB23" s="157">
        <f t="shared" si="5"/>
        <v>0</v>
      </c>
      <c r="AC23" s="285"/>
      <c r="AD23" s="370" t="s">
        <v>223</v>
      </c>
      <c r="AE23" s="371"/>
      <c r="AF23" s="371"/>
      <c r="AG23" s="372"/>
      <c r="AH23" s="56"/>
      <c r="AI23" s="50">
        <f t="shared" si="6"/>
        <v>0</v>
      </c>
      <c r="AJ23" s="267"/>
      <c r="AK23" s="183"/>
      <c r="AL23" s="183"/>
      <c r="AM23" s="87"/>
      <c r="AN23" s="86"/>
      <c r="AO23" s="245"/>
      <c r="AP23" s="157">
        <f t="shared" si="7"/>
        <v>0</v>
      </c>
    </row>
    <row r="24" spans="1:42" s="52" customFormat="1" ht="18.75" customHeight="1" thickBot="1">
      <c r="A24" s="267"/>
      <c r="B24" s="187"/>
      <c r="C24" s="187"/>
      <c r="D24" s="164"/>
      <c r="E24" s="188"/>
      <c r="F24" s="189"/>
      <c r="G24" s="190"/>
      <c r="H24" s="266"/>
      <c r="I24" s="162"/>
      <c r="J24" s="162"/>
      <c r="K24" s="164"/>
      <c r="L24" s="164"/>
      <c r="M24" s="189"/>
      <c r="N24" s="190"/>
      <c r="O24" s="267"/>
      <c r="P24" s="162"/>
      <c r="Q24" s="162"/>
      <c r="R24" s="191"/>
      <c r="S24" s="188"/>
      <c r="T24" s="189"/>
      <c r="U24" s="190">
        <f>R24*T24</f>
        <v>0</v>
      </c>
      <c r="V24" s="335"/>
      <c r="W24" s="162"/>
      <c r="X24" s="162"/>
      <c r="Y24" s="164"/>
      <c r="Z24" s="188"/>
      <c r="AA24" s="249"/>
      <c r="AB24" s="250">
        <f t="shared" si="5"/>
        <v>0</v>
      </c>
      <c r="AC24" s="306"/>
      <c r="AD24" s="373" t="s">
        <v>224</v>
      </c>
      <c r="AE24" s="374"/>
      <c r="AF24" s="374"/>
      <c r="AG24" s="375"/>
      <c r="AH24" s="192"/>
      <c r="AI24" s="193">
        <f t="shared" si="6"/>
        <v>0</v>
      </c>
      <c r="AJ24" s="267"/>
      <c r="AK24" s="187"/>
      <c r="AL24" s="187"/>
      <c r="AM24" s="164"/>
      <c r="AN24" s="188"/>
      <c r="AO24" s="249"/>
      <c r="AP24" s="250">
        <f t="shared" si="7"/>
        <v>0</v>
      </c>
    </row>
    <row r="25" spans="1:42" s="42" customFormat="1" ht="18.75" customHeight="1">
      <c r="A25" s="286" t="s">
        <v>187</v>
      </c>
      <c r="B25" s="113" t="s">
        <v>188</v>
      </c>
      <c r="C25" s="274"/>
      <c r="D25" s="274"/>
      <c r="E25" s="275"/>
      <c r="F25" s="276" t="e">
        <f>SUM(#REF!)</f>
        <v>#REF!</v>
      </c>
      <c r="G25" s="276"/>
      <c r="H25" s="271" t="s">
        <v>187</v>
      </c>
      <c r="I25" s="113" t="s">
        <v>188</v>
      </c>
      <c r="J25" s="274"/>
      <c r="K25" s="274"/>
      <c r="L25" s="275"/>
      <c r="M25" s="276" t="e">
        <f>SUM(#REF!)</f>
        <v>#REF!</v>
      </c>
      <c r="N25" s="277"/>
      <c r="O25" s="286" t="s">
        <v>187</v>
      </c>
      <c r="P25" s="113" t="s">
        <v>188</v>
      </c>
      <c r="Q25" s="274">
        <v>2.1</v>
      </c>
      <c r="R25" s="274"/>
      <c r="S25" s="275"/>
      <c r="T25" s="316" t="e">
        <f>SUM(#REF!)</f>
        <v>#REF!</v>
      </c>
      <c r="U25" s="276"/>
      <c r="V25" s="271" t="s">
        <v>187</v>
      </c>
      <c r="W25" s="113" t="s">
        <v>188</v>
      </c>
      <c r="X25" s="274">
        <v>1.5</v>
      </c>
      <c r="Y25" s="274"/>
      <c r="Z25" s="275"/>
      <c r="AA25" s="276" t="e">
        <f>SUM(#REF!)</f>
        <v>#REF!</v>
      </c>
      <c r="AB25" s="276"/>
      <c r="AC25" s="271" t="s">
        <v>187</v>
      </c>
      <c r="AD25" s="113" t="s">
        <v>188</v>
      </c>
      <c r="AE25" s="274">
        <v>1.2</v>
      </c>
      <c r="AF25" s="274"/>
      <c r="AG25" s="289"/>
      <c r="AH25" s="314" t="e">
        <f>SUM(#REF!)</f>
        <v>#REF!</v>
      </c>
      <c r="AI25" s="315"/>
      <c r="AJ25" s="378" t="s">
        <v>187</v>
      </c>
      <c r="AK25" s="195" t="s">
        <v>188</v>
      </c>
      <c r="AL25" s="274">
        <v>2.2</v>
      </c>
      <c r="AM25" s="274"/>
      <c r="AN25" s="289"/>
      <c r="AO25" s="114"/>
      <c r="AP25" s="194"/>
    </row>
    <row r="26" spans="1:42" s="42" customFormat="1" ht="18.75" customHeight="1">
      <c r="A26" s="287"/>
      <c r="B26" s="115" t="s">
        <v>189</v>
      </c>
      <c r="C26" s="260"/>
      <c r="D26" s="260"/>
      <c r="E26" s="261"/>
      <c r="F26" s="116"/>
      <c r="G26" s="117"/>
      <c r="H26" s="272"/>
      <c r="I26" s="115" t="s">
        <v>189</v>
      </c>
      <c r="J26" s="260"/>
      <c r="K26" s="260"/>
      <c r="L26" s="261"/>
      <c r="M26" s="118"/>
      <c r="N26" s="117"/>
      <c r="O26" s="287"/>
      <c r="P26" s="115" t="s">
        <v>189</v>
      </c>
      <c r="Q26" s="260">
        <v>0.5</v>
      </c>
      <c r="R26" s="260"/>
      <c r="S26" s="261"/>
      <c r="T26" s="118"/>
      <c r="U26" s="119"/>
      <c r="V26" s="272"/>
      <c r="W26" s="115" t="s">
        <v>189</v>
      </c>
      <c r="X26" s="260">
        <v>0.5</v>
      </c>
      <c r="Y26" s="260"/>
      <c r="Z26" s="261"/>
      <c r="AA26" s="120"/>
      <c r="AB26" s="117"/>
      <c r="AC26" s="272"/>
      <c r="AD26" s="115" t="s">
        <v>189</v>
      </c>
      <c r="AE26" s="260">
        <v>0.5</v>
      </c>
      <c r="AF26" s="260"/>
      <c r="AG26" s="262"/>
      <c r="AH26" s="121"/>
      <c r="AI26" s="122"/>
      <c r="AJ26" s="379"/>
      <c r="AK26" s="197" t="s">
        <v>189</v>
      </c>
      <c r="AL26" s="260">
        <v>0.5</v>
      </c>
      <c r="AM26" s="260"/>
      <c r="AN26" s="262"/>
      <c r="AO26" s="114"/>
      <c r="AP26" s="196"/>
    </row>
    <row r="27" spans="1:42" s="42" customFormat="1" ht="18.75" customHeight="1">
      <c r="A27" s="287"/>
      <c r="B27" s="123" t="s">
        <v>196</v>
      </c>
      <c r="C27" s="260"/>
      <c r="D27" s="260"/>
      <c r="E27" s="261"/>
      <c r="F27" s="116"/>
      <c r="G27" s="117"/>
      <c r="H27" s="272"/>
      <c r="I27" s="123" t="s">
        <v>196</v>
      </c>
      <c r="J27" s="260"/>
      <c r="K27" s="260"/>
      <c r="L27" s="261"/>
      <c r="M27" s="118"/>
      <c r="N27" s="117"/>
      <c r="O27" s="287"/>
      <c r="P27" s="123" t="s">
        <v>196</v>
      </c>
      <c r="Q27" s="260">
        <v>0.5</v>
      </c>
      <c r="R27" s="260"/>
      <c r="S27" s="261"/>
      <c r="T27" s="118"/>
      <c r="U27" s="119"/>
      <c r="V27" s="272"/>
      <c r="W27" s="123" t="s">
        <v>196</v>
      </c>
      <c r="X27" s="260">
        <v>0.6</v>
      </c>
      <c r="Y27" s="260"/>
      <c r="Z27" s="261"/>
      <c r="AA27" s="120"/>
      <c r="AB27" s="117"/>
      <c r="AC27" s="272"/>
      <c r="AD27" s="123" t="s">
        <v>196</v>
      </c>
      <c r="AE27" s="260">
        <v>0.5</v>
      </c>
      <c r="AF27" s="260"/>
      <c r="AG27" s="262"/>
      <c r="AH27" s="121"/>
      <c r="AI27" s="122"/>
      <c r="AJ27" s="379"/>
      <c r="AK27" s="198" t="s">
        <v>196</v>
      </c>
      <c r="AL27" s="260">
        <v>0.2</v>
      </c>
      <c r="AM27" s="260"/>
      <c r="AN27" s="262"/>
      <c r="AO27" s="114"/>
      <c r="AP27" s="196"/>
    </row>
    <row r="28" spans="1:42" s="42" customFormat="1" ht="18.75" customHeight="1">
      <c r="A28" s="287"/>
      <c r="B28" s="124" t="s">
        <v>190</v>
      </c>
      <c r="C28" s="260"/>
      <c r="D28" s="260"/>
      <c r="E28" s="261"/>
      <c r="F28" s="116"/>
      <c r="G28" s="117"/>
      <c r="H28" s="272"/>
      <c r="I28" s="124" t="s">
        <v>190</v>
      </c>
      <c r="J28" s="260"/>
      <c r="K28" s="260"/>
      <c r="L28" s="261"/>
      <c r="M28" s="118"/>
      <c r="N28" s="117"/>
      <c r="O28" s="287"/>
      <c r="P28" s="124" t="s">
        <v>190</v>
      </c>
      <c r="Q28" s="260">
        <v>0.5</v>
      </c>
      <c r="R28" s="260"/>
      <c r="S28" s="261"/>
      <c r="T28" s="118"/>
      <c r="U28" s="119"/>
      <c r="V28" s="272"/>
      <c r="W28" s="124" t="s">
        <v>191</v>
      </c>
      <c r="X28" s="260">
        <v>0.5</v>
      </c>
      <c r="Y28" s="260"/>
      <c r="Z28" s="261"/>
      <c r="AA28" s="120"/>
      <c r="AB28" s="117"/>
      <c r="AC28" s="272"/>
      <c r="AD28" s="124" t="s">
        <v>191</v>
      </c>
      <c r="AE28" s="260">
        <v>0.5</v>
      </c>
      <c r="AF28" s="260"/>
      <c r="AG28" s="262"/>
      <c r="AH28" s="121"/>
      <c r="AI28" s="122"/>
      <c r="AJ28" s="379"/>
      <c r="AK28" s="199" t="s">
        <v>191</v>
      </c>
      <c r="AL28" s="260">
        <v>0.5</v>
      </c>
      <c r="AM28" s="260"/>
      <c r="AN28" s="262"/>
      <c r="AO28" s="114"/>
      <c r="AP28" s="196"/>
    </row>
    <row r="29" spans="1:42" s="42" customFormat="1" ht="18.75" customHeight="1">
      <c r="A29" s="287"/>
      <c r="B29" s="115" t="s">
        <v>197</v>
      </c>
      <c r="C29" s="260"/>
      <c r="D29" s="260"/>
      <c r="E29" s="261"/>
      <c r="F29" s="116"/>
      <c r="G29" s="117"/>
      <c r="H29" s="272"/>
      <c r="I29" s="115" t="s">
        <v>197</v>
      </c>
      <c r="J29" s="260"/>
      <c r="K29" s="260"/>
      <c r="L29" s="261"/>
      <c r="M29" s="118"/>
      <c r="N29" s="117"/>
      <c r="O29" s="287"/>
      <c r="P29" s="115" t="s">
        <v>197</v>
      </c>
      <c r="Q29" s="260">
        <v>1</v>
      </c>
      <c r="R29" s="260"/>
      <c r="S29" s="261"/>
      <c r="T29" s="118"/>
      <c r="U29" s="119"/>
      <c r="V29" s="272"/>
      <c r="W29" s="115" t="s">
        <v>197</v>
      </c>
      <c r="X29" s="260">
        <v>1</v>
      </c>
      <c r="Y29" s="260"/>
      <c r="Z29" s="261"/>
      <c r="AA29" s="120"/>
      <c r="AB29" s="117"/>
      <c r="AC29" s="272"/>
      <c r="AD29" s="115" t="s">
        <v>197</v>
      </c>
      <c r="AE29" s="260">
        <v>0.7</v>
      </c>
      <c r="AF29" s="260"/>
      <c r="AG29" s="261"/>
      <c r="AH29" s="121"/>
      <c r="AI29" s="122"/>
      <c r="AJ29" s="379"/>
      <c r="AK29" s="197" t="s">
        <v>197</v>
      </c>
      <c r="AL29" s="260">
        <v>1</v>
      </c>
      <c r="AM29" s="260"/>
      <c r="AN29" s="262"/>
      <c r="AO29" s="114"/>
      <c r="AP29" s="196"/>
    </row>
    <row r="30" spans="1:42" s="42" customFormat="1" ht="18.75" customHeight="1">
      <c r="A30" s="287"/>
      <c r="B30" s="115" t="s">
        <v>198</v>
      </c>
      <c r="C30" s="260"/>
      <c r="D30" s="260"/>
      <c r="E30" s="261"/>
      <c r="F30" s="116"/>
      <c r="G30" s="117"/>
      <c r="H30" s="272"/>
      <c r="I30" s="115" t="s">
        <v>198</v>
      </c>
      <c r="J30" s="260"/>
      <c r="K30" s="260"/>
      <c r="L30" s="261"/>
      <c r="M30" s="125"/>
      <c r="N30" s="117"/>
      <c r="O30" s="287"/>
      <c r="P30" s="115" t="s">
        <v>198</v>
      </c>
      <c r="Q30" s="260">
        <v>0.6</v>
      </c>
      <c r="R30" s="260"/>
      <c r="S30" s="261"/>
      <c r="T30" s="118"/>
      <c r="U30" s="119"/>
      <c r="V30" s="272"/>
      <c r="W30" s="115" t="s">
        <v>198</v>
      </c>
      <c r="X30" s="260">
        <v>0.5</v>
      </c>
      <c r="Y30" s="260"/>
      <c r="Z30" s="261"/>
      <c r="AA30" s="120"/>
      <c r="AB30" s="117"/>
      <c r="AC30" s="272"/>
      <c r="AD30" s="115" t="s">
        <v>198</v>
      </c>
      <c r="AE30" s="260">
        <v>0.6</v>
      </c>
      <c r="AF30" s="260"/>
      <c r="AG30" s="261"/>
      <c r="AH30" s="121"/>
      <c r="AI30" s="122"/>
      <c r="AJ30" s="379"/>
      <c r="AK30" s="197" t="s">
        <v>198</v>
      </c>
      <c r="AL30" s="260">
        <v>0.6</v>
      </c>
      <c r="AM30" s="260"/>
      <c r="AN30" s="262"/>
      <c r="AO30" s="114"/>
      <c r="AP30" s="196"/>
    </row>
    <row r="31" spans="1:42" s="42" customFormat="1" ht="18.75" customHeight="1" thickBot="1">
      <c r="A31" s="288"/>
      <c r="B31" s="126" t="s">
        <v>199</v>
      </c>
      <c r="C31" s="268"/>
      <c r="D31" s="268"/>
      <c r="E31" s="269"/>
      <c r="F31" s="127"/>
      <c r="G31" s="128"/>
      <c r="H31" s="273"/>
      <c r="I31" s="126" t="s">
        <v>199</v>
      </c>
      <c r="J31" s="268"/>
      <c r="K31" s="268"/>
      <c r="L31" s="269"/>
      <c r="M31" s="129"/>
      <c r="N31" s="128"/>
      <c r="O31" s="288"/>
      <c r="P31" s="126" t="s">
        <v>199</v>
      </c>
      <c r="Q31" s="268">
        <f>Q25*70+Q26*75+Q27*25+Q28*45+Q30*120+Q29*60</f>
        <v>351.5</v>
      </c>
      <c r="R31" s="268"/>
      <c r="S31" s="269"/>
      <c r="T31" s="129"/>
      <c r="U31" s="130"/>
      <c r="V31" s="273"/>
      <c r="W31" s="126" t="s">
        <v>199</v>
      </c>
      <c r="X31" s="268">
        <f>X25*70+X26*75+X27*25+X28*45+X30*120+X29*60</f>
        <v>300</v>
      </c>
      <c r="Y31" s="268"/>
      <c r="Z31" s="269"/>
      <c r="AA31" s="131"/>
      <c r="AB31" s="128"/>
      <c r="AC31" s="273"/>
      <c r="AD31" s="126" t="s">
        <v>199</v>
      </c>
      <c r="AE31" s="268">
        <f>AE25*70+AE26*75+AE27*25+AE28*45+AE30*120+AE29*60</f>
        <v>270.5</v>
      </c>
      <c r="AF31" s="268"/>
      <c r="AG31" s="269"/>
      <c r="AH31" s="132"/>
      <c r="AI31" s="133"/>
      <c r="AJ31" s="380"/>
      <c r="AK31" s="202" t="s">
        <v>199</v>
      </c>
      <c r="AL31" s="268">
        <f>AL25*70+AL26*75+AL27*25+AL28*45+AL30*120+AL29*60</f>
        <v>351</v>
      </c>
      <c r="AM31" s="268"/>
      <c r="AN31" s="270"/>
      <c r="AO31" s="200"/>
      <c r="AP31" s="201"/>
    </row>
    <row r="32" spans="1:42" s="52" customFormat="1" ht="18.75" customHeight="1">
      <c r="A32" s="93"/>
      <c r="B32" s="94"/>
      <c r="C32" s="94"/>
      <c r="D32" s="134"/>
      <c r="E32" s="134"/>
      <c r="F32" s="95"/>
      <c r="G32" s="94"/>
      <c r="H32" s="96"/>
      <c r="I32" s="94"/>
      <c r="J32" s="94"/>
      <c r="K32" s="134"/>
      <c r="L32" s="134"/>
      <c r="M32" s="95"/>
      <c r="N32" s="94"/>
      <c r="O32" s="97"/>
      <c r="P32" s="93"/>
      <c r="Q32" s="93"/>
      <c r="R32" s="101"/>
      <c r="S32" s="101"/>
      <c r="T32" s="95"/>
      <c r="U32" s="94"/>
      <c r="V32" s="96"/>
      <c r="W32" s="93"/>
      <c r="X32" s="93"/>
      <c r="Y32" s="101"/>
      <c r="Z32" s="101"/>
      <c r="AA32" s="95"/>
      <c r="AB32" s="94"/>
      <c r="AC32" s="93"/>
      <c r="AD32" s="94"/>
      <c r="AE32" s="94"/>
      <c r="AF32" s="134"/>
      <c r="AG32" s="134"/>
      <c r="AH32" s="95"/>
      <c r="AI32" s="94"/>
      <c r="AJ32" s="93"/>
      <c r="AK32" s="94"/>
      <c r="AL32" s="94"/>
      <c r="AM32" s="134"/>
      <c r="AN32" s="134"/>
      <c r="AO32" s="95"/>
      <c r="AP32" s="94"/>
    </row>
    <row r="33" spans="1:52" s="52" customFormat="1" ht="19.5" customHeight="1">
      <c r="A33" s="301" t="s">
        <v>67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135"/>
      <c r="AJ33" s="75"/>
      <c r="AK33" s="75"/>
      <c r="AL33" s="76"/>
      <c r="AM33" s="76"/>
      <c r="AN33" s="76"/>
      <c r="AO33" s="135"/>
      <c r="AP33" s="74"/>
      <c r="AQ33" s="76"/>
      <c r="AR33" s="76"/>
      <c r="AS33" s="76"/>
      <c r="AT33" s="76"/>
      <c r="AU33" s="76"/>
      <c r="AV33" s="76"/>
      <c r="AW33" s="76"/>
      <c r="AX33" s="76"/>
      <c r="AY33" s="76"/>
      <c r="AZ33" s="76"/>
    </row>
    <row r="34" spans="1:52" s="52" customFormat="1" ht="22.5" customHeight="1">
      <c r="A34" s="278" t="s">
        <v>92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136"/>
      <c r="AJ34" s="77"/>
      <c r="AK34" s="77"/>
      <c r="AL34" s="76"/>
      <c r="AM34" s="76"/>
      <c r="AN34" s="76"/>
      <c r="AO34" s="13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</row>
    <row r="35" ht="22.5" customHeight="1"/>
  </sheetData>
  <sheetProtection/>
  <mergeCells count="102">
    <mergeCell ref="A1:L1"/>
    <mergeCell ref="P1:AD1"/>
    <mergeCell ref="A2:A4"/>
    <mergeCell ref="B2:E2"/>
    <mergeCell ref="H2:H4"/>
    <mergeCell ref="I2:L2"/>
    <mergeCell ref="O2:O4"/>
    <mergeCell ref="P2:S2"/>
    <mergeCell ref="V2:V4"/>
    <mergeCell ref="W2:Z2"/>
    <mergeCell ref="AC2:AC4"/>
    <mergeCell ref="AD2:AG2"/>
    <mergeCell ref="B4:E4"/>
    <mergeCell ref="I4:L4"/>
    <mergeCell ref="P4:S4"/>
    <mergeCell ref="W4:Z4"/>
    <mergeCell ref="AD4:AG4"/>
    <mergeCell ref="A5:E5"/>
    <mergeCell ref="H5:L5"/>
    <mergeCell ref="O5:S5"/>
    <mergeCell ref="V5:Z5"/>
    <mergeCell ref="AC5:AG5"/>
    <mergeCell ref="AC6:AC15"/>
    <mergeCell ref="A6:A15"/>
    <mergeCell ref="AL30:AN30"/>
    <mergeCell ref="AL31:AN31"/>
    <mergeCell ref="H6:H15"/>
    <mergeCell ref="O6:O15"/>
    <mergeCell ref="V6:V15"/>
    <mergeCell ref="X26:Z26"/>
    <mergeCell ref="AE27:AG27"/>
    <mergeCell ref="J28:L28"/>
    <mergeCell ref="Q28:S28"/>
    <mergeCell ref="X28:Z28"/>
    <mergeCell ref="AK2:AN2"/>
    <mergeCell ref="AK4:AN4"/>
    <mergeCell ref="AJ25:AJ31"/>
    <mergeCell ref="AL25:AN25"/>
    <mergeCell ref="AL26:AN26"/>
    <mergeCell ref="AL27:AN27"/>
    <mergeCell ref="AL28:AN28"/>
    <mergeCell ref="AL29:AN29"/>
    <mergeCell ref="AJ2:AJ4"/>
    <mergeCell ref="AJ5:AN5"/>
    <mergeCell ref="H16:L16"/>
    <mergeCell ref="AC16:AG16"/>
    <mergeCell ref="X31:Z31"/>
    <mergeCell ref="AE31:AG31"/>
    <mergeCell ref="Q30:S30"/>
    <mergeCell ref="X30:Z30"/>
    <mergeCell ref="O25:O31"/>
    <mergeCell ref="AE29:AG29"/>
    <mergeCell ref="AE26:AG26"/>
    <mergeCell ref="Q26:S26"/>
    <mergeCell ref="AJ17:AJ24"/>
    <mergeCell ref="Q29:S29"/>
    <mergeCell ref="X29:Z29"/>
    <mergeCell ref="A17:A24"/>
    <mergeCell ref="H17:H24"/>
    <mergeCell ref="O17:O24"/>
    <mergeCell ref="V17:V24"/>
    <mergeCell ref="AE28:AG28"/>
    <mergeCell ref="J31:L31"/>
    <mergeCell ref="Q31:S31"/>
    <mergeCell ref="C27:E27"/>
    <mergeCell ref="Q27:S27"/>
    <mergeCell ref="C26:E26"/>
    <mergeCell ref="C30:E30"/>
    <mergeCell ref="J30:L30"/>
    <mergeCell ref="C29:E29"/>
    <mergeCell ref="J29:L29"/>
    <mergeCell ref="C28:E28"/>
    <mergeCell ref="A16:E16"/>
    <mergeCell ref="X27:Z27"/>
    <mergeCell ref="A25:A31"/>
    <mergeCell ref="C25:E25"/>
    <mergeCell ref="F25:G25"/>
    <mergeCell ref="H25:H31"/>
    <mergeCell ref="J25:L25"/>
    <mergeCell ref="M25:N25"/>
    <mergeCell ref="J26:L26"/>
    <mergeCell ref="V16:Z16"/>
    <mergeCell ref="A34:AH34"/>
    <mergeCell ref="X25:Z25"/>
    <mergeCell ref="AA25:AB25"/>
    <mergeCell ref="AC25:AC31"/>
    <mergeCell ref="AE25:AG25"/>
    <mergeCell ref="AH25:AI25"/>
    <mergeCell ref="A33:AH33"/>
    <mergeCell ref="T25:U25"/>
    <mergeCell ref="V25:V31"/>
    <mergeCell ref="C31:E31"/>
    <mergeCell ref="AD22:AG22"/>
    <mergeCell ref="AE30:AG30"/>
    <mergeCell ref="J27:L27"/>
    <mergeCell ref="AJ6:AJ15"/>
    <mergeCell ref="AD23:AG23"/>
    <mergeCell ref="AD24:AG24"/>
    <mergeCell ref="AC17:AC24"/>
    <mergeCell ref="Q25:S25"/>
    <mergeCell ref="O16:S16"/>
    <mergeCell ref="AJ16:AN16"/>
  </mergeCells>
  <printOptions/>
  <pageMargins left="0.11811023622047245" right="0.07874015748031496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selection activeCell="AA17" sqref="AA17:AA23"/>
    </sheetView>
  </sheetViews>
  <sheetFormatPr defaultColWidth="6.125" defaultRowHeight="16.5"/>
  <cols>
    <col min="1" max="1" width="3.75390625" style="78" customWidth="1"/>
    <col min="2" max="2" width="18.375" style="79" customWidth="1"/>
    <col min="3" max="3" width="6.125" style="79" hidden="1" customWidth="1"/>
    <col min="4" max="5" width="5.625" style="79" customWidth="1"/>
    <col min="6" max="6" width="6.125" style="80" customWidth="1"/>
    <col min="7" max="7" width="6.125" style="81" customWidth="1"/>
    <col min="8" max="8" width="3.625" style="78" customWidth="1"/>
    <col min="9" max="9" width="19.875" style="79" customWidth="1"/>
    <col min="10" max="10" width="6.125" style="79" customWidth="1"/>
    <col min="11" max="12" width="5.625" style="79" customWidth="1"/>
    <col min="13" max="13" width="6.125" style="80" customWidth="1"/>
    <col min="14" max="14" width="6.125" style="81" customWidth="1"/>
    <col min="15" max="15" width="3.875" style="78" customWidth="1"/>
    <col min="16" max="16" width="16.375" style="79" customWidth="1"/>
    <col min="17" max="17" width="6.125" style="79" customWidth="1"/>
    <col min="18" max="19" width="5.625" style="79" customWidth="1"/>
    <col min="20" max="20" width="6.125" style="80" customWidth="1"/>
    <col min="21" max="21" width="6.125" style="81" customWidth="1"/>
    <col min="22" max="22" width="3.625" style="82" customWidth="1"/>
    <col min="23" max="23" width="16.125" style="79" customWidth="1"/>
    <col min="24" max="24" width="6.125" style="79" customWidth="1"/>
    <col min="25" max="26" width="5.625" style="79" customWidth="1"/>
    <col min="27" max="27" width="6.125" style="80" customWidth="1"/>
    <col min="28" max="28" width="6.125" style="81" customWidth="1"/>
    <col min="29" max="29" width="4.125" style="78" customWidth="1"/>
    <col min="30" max="30" width="16.125" style="79" customWidth="1"/>
    <col min="31" max="31" width="5.00390625" style="79" bestFit="1" customWidth="1"/>
    <col min="32" max="33" width="5.625" style="79" customWidth="1"/>
    <col min="34" max="34" width="6.125" style="83" hidden="1" customWidth="1"/>
    <col min="35" max="36" width="6.125" style="81" hidden="1" customWidth="1"/>
    <col min="37" max="37" width="6.125" style="84" hidden="1" customWidth="1"/>
    <col min="38" max="42" width="6.125" style="84" customWidth="1"/>
    <col min="43" max="44" width="6.25390625" style="84" bestFit="1" customWidth="1"/>
    <col min="45" max="45" width="6.125" style="84" customWidth="1"/>
    <col min="46" max="46" width="6.25390625" style="84" bestFit="1" customWidth="1"/>
    <col min="47" max="47" width="10.875" style="84" bestFit="1" customWidth="1"/>
    <col min="48" max="16384" width="6.125" style="84" customWidth="1"/>
  </cols>
  <sheetData>
    <row r="1" spans="1:35" s="103" customFormat="1" ht="30" customHeight="1">
      <c r="A1" s="304" t="s">
        <v>262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241">
        <f>'[1]第五周'!$O$1</f>
        <v>6</v>
      </c>
      <c r="N1" s="242"/>
      <c r="O1" s="243">
        <f>'第四周'!O1+1</f>
        <v>5</v>
      </c>
      <c r="P1" s="305" t="s">
        <v>261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102">
        <v>60</v>
      </c>
      <c r="AF1" s="102">
        <v>60</v>
      </c>
      <c r="AG1" s="102"/>
      <c r="AH1" s="102"/>
      <c r="AI1" s="102"/>
    </row>
    <row r="2" spans="1:37" s="42" customFormat="1" ht="18.75" customHeight="1">
      <c r="A2" s="300" t="s">
        <v>33</v>
      </c>
      <c r="B2" s="317">
        <f>'第四周'!B2+7</f>
        <v>44466</v>
      </c>
      <c r="C2" s="317"/>
      <c r="D2" s="317"/>
      <c r="E2" s="317"/>
      <c r="F2" s="32"/>
      <c r="G2" s="33"/>
      <c r="H2" s="300" t="s">
        <v>33</v>
      </c>
      <c r="I2" s="293">
        <f>B2+1</f>
        <v>44467</v>
      </c>
      <c r="J2" s="293"/>
      <c r="K2" s="293"/>
      <c r="L2" s="293"/>
      <c r="M2" s="34"/>
      <c r="N2" s="35"/>
      <c r="O2" s="292" t="s">
        <v>33</v>
      </c>
      <c r="P2" s="295">
        <f>I2+1</f>
        <v>44468</v>
      </c>
      <c r="Q2" s="295"/>
      <c r="R2" s="295"/>
      <c r="S2" s="295"/>
      <c r="T2" s="36"/>
      <c r="U2" s="37"/>
      <c r="V2" s="292" t="s">
        <v>33</v>
      </c>
      <c r="W2" s="296">
        <f>P2+1</f>
        <v>44469</v>
      </c>
      <c r="X2" s="296"/>
      <c r="Y2" s="296"/>
      <c r="Z2" s="296"/>
      <c r="AA2" s="38"/>
      <c r="AB2" s="39"/>
      <c r="AC2" s="292" t="s">
        <v>33</v>
      </c>
      <c r="AD2" s="299">
        <f>W2+1</f>
        <v>44470</v>
      </c>
      <c r="AE2" s="299"/>
      <c r="AF2" s="299"/>
      <c r="AG2" s="334"/>
      <c r="AH2" s="212"/>
      <c r="AI2" s="41"/>
      <c r="AJ2" s="40"/>
      <c r="AK2" s="41"/>
    </row>
    <row r="3" spans="1:37" s="42" customFormat="1" ht="18.75" customHeight="1">
      <c r="A3" s="300"/>
      <c r="B3" s="43" t="s">
        <v>34</v>
      </c>
      <c r="C3" s="43" t="s">
        <v>35</v>
      </c>
      <c r="D3" s="44" t="s">
        <v>36</v>
      </c>
      <c r="E3" s="44" t="s">
        <v>37</v>
      </c>
      <c r="F3" s="45" t="s">
        <v>38</v>
      </c>
      <c r="G3" s="43" t="s">
        <v>39</v>
      </c>
      <c r="H3" s="300"/>
      <c r="I3" s="43" t="s">
        <v>34</v>
      </c>
      <c r="J3" s="43" t="s">
        <v>35</v>
      </c>
      <c r="K3" s="44" t="s">
        <v>36</v>
      </c>
      <c r="L3" s="44" t="s">
        <v>37</v>
      </c>
      <c r="M3" s="45" t="s">
        <v>38</v>
      </c>
      <c r="N3" s="46" t="s">
        <v>39</v>
      </c>
      <c r="O3" s="292"/>
      <c r="P3" s="43" t="s">
        <v>34</v>
      </c>
      <c r="Q3" s="43" t="s">
        <v>35</v>
      </c>
      <c r="R3" s="44" t="s">
        <v>36</v>
      </c>
      <c r="S3" s="44" t="s">
        <v>37</v>
      </c>
      <c r="T3" s="45" t="s">
        <v>38</v>
      </c>
      <c r="U3" s="46" t="s">
        <v>39</v>
      </c>
      <c r="V3" s="292"/>
      <c r="W3" s="43" t="s">
        <v>34</v>
      </c>
      <c r="X3" s="43" t="s">
        <v>35</v>
      </c>
      <c r="Y3" s="44" t="s">
        <v>36</v>
      </c>
      <c r="Z3" s="44" t="s">
        <v>37</v>
      </c>
      <c r="AA3" s="45" t="s">
        <v>38</v>
      </c>
      <c r="AB3" s="46" t="s">
        <v>39</v>
      </c>
      <c r="AC3" s="292"/>
      <c r="AD3" s="43" t="s">
        <v>34</v>
      </c>
      <c r="AE3" s="43" t="s">
        <v>35</v>
      </c>
      <c r="AF3" s="44" t="s">
        <v>36</v>
      </c>
      <c r="AG3" s="213" t="s">
        <v>37</v>
      </c>
      <c r="AH3" s="56" t="s">
        <v>38</v>
      </c>
      <c r="AI3" s="46" t="s">
        <v>39</v>
      </c>
      <c r="AJ3" s="45" t="s">
        <v>38</v>
      </c>
      <c r="AK3" s="46" t="s">
        <v>39</v>
      </c>
    </row>
    <row r="4" spans="1:37" s="52" customFormat="1" ht="18.75" customHeight="1" hidden="1">
      <c r="A4" s="300"/>
      <c r="B4" s="290" t="s">
        <v>40</v>
      </c>
      <c r="C4" s="290"/>
      <c r="D4" s="290"/>
      <c r="E4" s="290"/>
      <c r="F4" s="47"/>
      <c r="G4" s="48"/>
      <c r="H4" s="300"/>
      <c r="I4" s="290" t="s">
        <v>41</v>
      </c>
      <c r="J4" s="290"/>
      <c r="K4" s="290"/>
      <c r="L4" s="290"/>
      <c r="M4" s="47"/>
      <c r="N4" s="49"/>
      <c r="O4" s="292"/>
      <c r="P4" s="290" t="s">
        <v>42</v>
      </c>
      <c r="Q4" s="290"/>
      <c r="R4" s="290"/>
      <c r="S4" s="290"/>
      <c r="T4" s="45"/>
      <c r="U4" s="50"/>
      <c r="V4" s="292"/>
      <c r="W4" s="290" t="s">
        <v>43</v>
      </c>
      <c r="X4" s="290"/>
      <c r="Y4" s="290"/>
      <c r="Z4" s="290"/>
      <c r="AA4" s="47"/>
      <c r="AB4" s="49"/>
      <c r="AC4" s="292"/>
      <c r="AD4" s="308" t="s">
        <v>44</v>
      </c>
      <c r="AE4" s="308"/>
      <c r="AF4" s="308"/>
      <c r="AG4" s="332"/>
      <c r="AH4" s="47"/>
      <c r="AI4" s="49"/>
      <c r="AJ4" s="51"/>
      <c r="AK4" s="49"/>
    </row>
    <row r="5" spans="1:37" s="52" customFormat="1" ht="18.75" customHeight="1">
      <c r="A5" s="279" t="s">
        <v>45</v>
      </c>
      <c r="B5" s="280"/>
      <c r="C5" s="280"/>
      <c r="D5" s="280"/>
      <c r="E5" s="280"/>
      <c r="F5" s="98"/>
      <c r="G5" s="99"/>
      <c r="H5" s="279" t="s">
        <v>45</v>
      </c>
      <c r="I5" s="280"/>
      <c r="J5" s="280"/>
      <c r="K5" s="280"/>
      <c r="L5" s="280"/>
      <c r="M5" s="98"/>
      <c r="N5" s="100"/>
      <c r="O5" s="291" t="s">
        <v>45</v>
      </c>
      <c r="P5" s="280"/>
      <c r="Q5" s="280"/>
      <c r="R5" s="280"/>
      <c r="S5" s="280"/>
      <c r="T5" s="98"/>
      <c r="U5" s="100"/>
      <c r="V5" s="291" t="s">
        <v>45</v>
      </c>
      <c r="W5" s="280"/>
      <c r="X5" s="280"/>
      <c r="Y5" s="280"/>
      <c r="Z5" s="280"/>
      <c r="AA5" s="98"/>
      <c r="AB5" s="100"/>
      <c r="AC5" s="291" t="s">
        <v>45</v>
      </c>
      <c r="AD5" s="280"/>
      <c r="AE5" s="280"/>
      <c r="AF5" s="280"/>
      <c r="AG5" s="333"/>
      <c r="AH5" s="47"/>
      <c r="AI5" s="49"/>
      <c r="AJ5" s="47"/>
      <c r="AK5" s="49"/>
    </row>
    <row r="6" spans="1:36" s="52" customFormat="1" ht="18.75" customHeight="1">
      <c r="A6" s="376" t="s">
        <v>192</v>
      </c>
      <c r="B6" s="55" t="s">
        <v>14</v>
      </c>
      <c r="C6" s="55">
        <v>50</v>
      </c>
      <c r="D6" s="87" t="s">
        <v>102</v>
      </c>
      <c r="E6" s="86" t="s">
        <v>0</v>
      </c>
      <c r="F6" s="245"/>
      <c r="G6" s="157" t="e">
        <f aca="true" t="shared" si="0" ref="G6:G11">D6*F6</f>
        <v>#VALUE!</v>
      </c>
      <c r="H6" s="266" t="s">
        <v>26</v>
      </c>
      <c r="I6" s="203" t="s">
        <v>249</v>
      </c>
      <c r="J6" s="203">
        <v>1</v>
      </c>
      <c r="K6" s="89">
        <v>60</v>
      </c>
      <c r="L6" s="89" t="s">
        <v>19</v>
      </c>
      <c r="M6" s="245">
        <v>8</v>
      </c>
      <c r="N6" s="157">
        <f aca="true" t="shared" si="1" ref="N6:N11">K6*M6</f>
        <v>480</v>
      </c>
      <c r="O6" s="266" t="s">
        <v>225</v>
      </c>
      <c r="P6" s="55" t="s">
        <v>226</v>
      </c>
      <c r="Q6" s="55">
        <v>20</v>
      </c>
      <c r="R6" s="87">
        <f>ROUND($AE$1*Q6/1000,1)</f>
        <v>1.2</v>
      </c>
      <c r="S6" s="86" t="s">
        <v>0</v>
      </c>
      <c r="T6" s="245">
        <v>450</v>
      </c>
      <c r="U6" s="157">
        <f aca="true" t="shared" si="2" ref="U6:U11">R6*T6</f>
        <v>540</v>
      </c>
      <c r="V6" s="306" t="s">
        <v>266</v>
      </c>
      <c r="W6" s="24" t="s">
        <v>47</v>
      </c>
      <c r="X6" s="24">
        <v>8</v>
      </c>
      <c r="Y6" s="87">
        <v>1</v>
      </c>
      <c r="Z6" s="86" t="s">
        <v>0</v>
      </c>
      <c r="AA6" s="245">
        <v>53</v>
      </c>
      <c r="AB6" s="157">
        <f aca="true" t="shared" si="3" ref="AB6:AB11">Y6*AA6</f>
        <v>53</v>
      </c>
      <c r="AC6" s="385"/>
      <c r="AD6" s="25"/>
      <c r="AE6" s="25"/>
      <c r="AF6" s="27"/>
      <c r="AG6" s="28"/>
      <c r="AH6" s="56">
        <v>43</v>
      </c>
      <c r="AI6" s="50">
        <f>AF6*AH6</f>
        <v>0</v>
      </c>
      <c r="AJ6" s="204"/>
    </row>
    <row r="7" spans="1:36" s="52" customFormat="1" ht="18.75" customHeight="1">
      <c r="A7" s="376"/>
      <c r="B7" s="24" t="s">
        <v>237</v>
      </c>
      <c r="C7" s="24">
        <v>15</v>
      </c>
      <c r="D7" s="87" t="s">
        <v>102</v>
      </c>
      <c r="E7" s="87" t="s">
        <v>0</v>
      </c>
      <c r="F7" s="245"/>
      <c r="G7" s="157" t="e">
        <f t="shared" si="0"/>
        <v>#VALUE!</v>
      </c>
      <c r="H7" s="267"/>
      <c r="I7" s="24" t="s">
        <v>15</v>
      </c>
      <c r="J7" s="24">
        <v>1</v>
      </c>
      <c r="K7" s="54">
        <v>4</v>
      </c>
      <c r="L7" s="54" t="s">
        <v>27</v>
      </c>
      <c r="M7" s="245">
        <v>170</v>
      </c>
      <c r="N7" s="157">
        <f t="shared" si="1"/>
        <v>680</v>
      </c>
      <c r="O7" s="267"/>
      <c r="P7" s="55" t="s">
        <v>182</v>
      </c>
      <c r="Q7" s="55">
        <v>0.5</v>
      </c>
      <c r="R7" s="87" t="s">
        <v>29</v>
      </c>
      <c r="S7" s="86" t="s">
        <v>0</v>
      </c>
      <c r="T7" s="245"/>
      <c r="U7" s="157" t="e">
        <f t="shared" si="2"/>
        <v>#VALUE!</v>
      </c>
      <c r="V7" s="307"/>
      <c r="W7" s="211" t="s">
        <v>21</v>
      </c>
      <c r="X7" s="24">
        <v>12</v>
      </c>
      <c r="Y7" s="87">
        <v>2</v>
      </c>
      <c r="Z7" s="86" t="s">
        <v>27</v>
      </c>
      <c r="AA7" s="245">
        <v>55</v>
      </c>
      <c r="AB7" s="157">
        <f t="shared" si="3"/>
        <v>110</v>
      </c>
      <c r="AC7" s="386"/>
      <c r="AD7" s="25"/>
      <c r="AE7" s="25"/>
      <c r="AF7" s="27"/>
      <c r="AG7" s="28"/>
      <c r="AH7" s="56">
        <v>55</v>
      </c>
      <c r="AI7" s="50">
        <f aca="true" t="shared" si="4" ref="AI7:AI15">AF7*AH7</f>
        <v>0</v>
      </c>
      <c r="AJ7" s="204"/>
    </row>
    <row r="8" spans="1:41" s="52" customFormat="1" ht="18.75" customHeight="1">
      <c r="A8" s="376"/>
      <c r="B8" s="24" t="s">
        <v>152</v>
      </c>
      <c r="C8" s="24">
        <v>15</v>
      </c>
      <c r="D8" s="87">
        <v>1</v>
      </c>
      <c r="E8" s="87" t="s">
        <v>0</v>
      </c>
      <c r="F8" s="245">
        <v>53</v>
      </c>
      <c r="G8" s="157">
        <f t="shared" si="0"/>
        <v>53</v>
      </c>
      <c r="H8" s="267"/>
      <c r="I8" s="24"/>
      <c r="J8" s="24"/>
      <c r="K8" s="54"/>
      <c r="L8" s="54"/>
      <c r="M8" s="245"/>
      <c r="N8" s="157">
        <f t="shared" si="1"/>
        <v>0</v>
      </c>
      <c r="O8" s="267"/>
      <c r="P8" s="55" t="s">
        <v>228</v>
      </c>
      <c r="Q8" s="55">
        <v>39</v>
      </c>
      <c r="R8" s="87">
        <f>ROUND($AE$1*Q8/1000,1)</f>
        <v>2.3</v>
      </c>
      <c r="S8" s="86" t="s">
        <v>0</v>
      </c>
      <c r="T8" s="245">
        <v>89</v>
      </c>
      <c r="U8" s="157">
        <f t="shared" si="2"/>
        <v>204.7</v>
      </c>
      <c r="V8" s="307"/>
      <c r="W8" s="24" t="s">
        <v>50</v>
      </c>
      <c r="X8" s="24">
        <v>15</v>
      </c>
      <c r="Y8" s="87">
        <f>ROUND($AE$1*X8/1000,1)</f>
        <v>0.9</v>
      </c>
      <c r="Z8" s="86" t="s">
        <v>0</v>
      </c>
      <c r="AA8" s="245">
        <v>63</v>
      </c>
      <c r="AB8" s="157">
        <f t="shared" si="3"/>
        <v>56.7</v>
      </c>
      <c r="AC8" s="386"/>
      <c r="AD8" s="25"/>
      <c r="AE8" s="25"/>
      <c r="AF8" s="27"/>
      <c r="AG8" s="28"/>
      <c r="AH8" s="56">
        <v>79</v>
      </c>
      <c r="AI8" s="50">
        <f t="shared" si="4"/>
        <v>0</v>
      </c>
      <c r="AJ8" s="204"/>
      <c r="AO8" s="266" t="s">
        <v>70</v>
      </c>
    </row>
    <row r="9" spans="1:41" s="52" customFormat="1" ht="18.75" customHeight="1">
      <c r="A9" s="376"/>
      <c r="B9" s="24" t="s">
        <v>113</v>
      </c>
      <c r="C9" s="24">
        <v>8</v>
      </c>
      <c r="D9" s="87">
        <v>0.5</v>
      </c>
      <c r="E9" s="87" t="s">
        <v>0</v>
      </c>
      <c r="F9" s="245">
        <v>48</v>
      </c>
      <c r="G9" s="157">
        <f t="shared" si="0"/>
        <v>24</v>
      </c>
      <c r="H9" s="267"/>
      <c r="I9" s="24"/>
      <c r="J9" s="24"/>
      <c r="K9" s="54"/>
      <c r="L9" s="54"/>
      <c r="M9" s="245"/>
      <c r="N9" s="157">
        <f t="shared" si="1"/>
        <v>0</v>
      </c>
      <c r="O9" s="267"/>
      <c r="P9" s="55" t="s">
        <v>229</v>
      </c>
      <c r="Q9" s="55">
        <v>22</v>
      </c>
      <c r="R9" s="87">
        <v>4</v>
      </c>
      <c r="S9" s="86" t="s">
        <v>28</v>
      </c>
      <c r="T9" s="245">
        <v>24</v>
      </c>
      <c r="U9" s="157">
        <f t="shared" si="2"/>
        <v>96</v>
      </c>
      <c r="V9" s="307"/>
      <c r="W9" s="24" t="s">
        <v>236</v>
      </c>
      <c r="X9" s="24">
        <v>15</v>
      </c>
      <c r="Y9" s="87" t="s">
        <v>29</v>
      </c>
      <c r="Z9" s="86" t="s">
        <v>0</v>
      </c>
      <c r="AA9" s="245"/>
      <c r="AB9" s="157" t="e">
        <f t="shared" si="3"/>
        <v>#VALUE!</v>
      </c>
      <c r="AC9" s="386"/>
      <c r="AD9" s="25"/>
      <c r="AE9" s="25"/>
      <c r="AF9" s="27"/>
      <c r="AG9" s="28"/>
      <c r="AH9" s="56"/>
      <c r="AI9" s="50">
        <f t="shared" si="4"/>
        <v>0</v>
      </c>
      <c r="AJ9" s="204"/>
      <c r="AO9" s="267"/>
    </row>
    <row r="10" spans="1:41" s="52" customFormat="1" ht="18.75" customHeight="1">
      <c r="A10" s="376"/>
      <c r="B10" s="24" t="s">
        <v>22</v>
      </c>
      <c r="C10" s="24">
        <v>8</v>
      </c>
      <c r="D10" s="87">
        <v>0.5</v>
      </c>
      <c r="E10" s="87" t="s">
        <v>0</v>
      </c>
      <c r="F10" s="245">
        <v>105</v>
      </c>
      <c r="G10" s="157">
        <f t="shared" si="0"/>
        <v>52.5</v>
      </c>
      <c r="H10" s="267"/>
      <c r="I10" s="24"/>
      <c r="J10" s="24"/>
      <c r="K10" s="54"/>
      <c r="L10" s="54"/>
      <c r="M10" s="245"/>
      <c r="N10" s="157">
        <f t="shared" si="1"/>
        <v>0</v>
      </c>
      <c r="O10" s="267"/>
      <c r="P10" s="259" t="s">
        <v>268</v>
      </c>
      <c r="Q10" s="259">
        <v>10</v>
      </c>
      <c r="R10" s="253">
        <v>1</v>
      </c>
      <c r="S10" s="254" t="s">
        <v>31</v>
      </c>
      <c r="T10" s="255">
        <v>48</v>
      </c>
      <c r="U10" s="157">
        <f t="shared" si="2"/>
        <v>48</v>
      </c>
      <c r="V10" s="307"/>
      <c r="W10" s="24" t="s">
        <v>216</v>
      </c>
      <c r="X10" s="24">
        <v>1.5</v>
      </c>
      <c r="Y10" s="87" t="s">
        <v>29</v>
      </c>
      <c r="Z10" s="86" t="s">
        <v>0</v>
      </c>
      <c r="AA10" s="245"/>
      <c r="AB10" s="157" t="e">
        <f t="shared" si="3"/>
        <v>#VALUE!</v>
      </c>
      <c r="AC10" s="386"/>
      <c r="AD10" s="25"/>
      <c r="AE10" s="25"/>
      <c r="AF10" s="27"/>
      <c r="AG10" s="28"/>
      <c r="AH10" s="56"/>
      <c r="AI10" s="50">
        <f t="shared" si="4"/>
        <v>0</v>
      </c>
      <c r="AJ10" s="204"/>
      <c r="AO10" s="267"/>
    </row>
    <row r="11" spans="1:41" s="52" customFormat="1" ht="18.75" customHeight="1">
      <c r="A11" s="376"/>
      <c r="B11" s="24" t="s">
        <v>112</v>
      </c>
      <c r="C11" s="24">
        <v>32</v>
      </c>
      <c r="D11" s="87">
        <v>2</v>
      </c>
      <c r="E11" s="87" t="s">
        <v>0</v>
      </c>
      <c r="F11" s="245">
        <v>101</v>
      </c>
      <c r="G11" s="157">
        <f t="shared" si="0"/>
        <v>202</v>
      </c>
      <c r="H11" s="267"/>
      <c r="I11" s="24"/>
      <c r="J11" s="24"/>
      <c r="K11" s="54"/>
      <c r="L11" s="54"/>
      <c r="M11" s="245"/>
      <c r="N11" s="157">
        <f t="shared" si="1"/>
        <v>0</v>
      </c>
      <c r="O11" s="267"/>
      <c r="P11" s="55" t="s">
        <v>111</v>
      </c>
      <c r="Q11" s="55">
        <v>3.5</v>
      </c>
      <c r="R11" s="87">
        <f>ROUND($AE$1*Q11/1000,1)</f>
        <v>0.2</v>
      </c>
      <c r="S11" s="86" t="s">
        <v>0</v>
      </c>
      <c r="T11" s="245">
        <v>48</v>
      </c>
      <c r="U11" s="157">
        <f t="shared" si="2"/>
        <v>9.600000000000001</v>
      </c>
      <c r="V11" s="307"/>
      <c r="W11" s="24" t="s">
        <v>264</v>
      </c>
      <c r="X11" s="24">
        <v>25</v>
      </c>
      <c r="Y11" s="87">
        <f>ROUND($AE$1*X11/565,0)</f>
        <v>3</v>
      </c>
      <c r="Z11" s="86" t="s">
        <v>27</v>
      </c>
      <c r="AA11" s="245">
        <v>55</v>
      </c>
      <c r="AB11" s="157">
        <f t="shared" si="3"/>
        <v>165</v>
      </c>
      <c r="AC11" s="386"/>
      <c r="AD11" s="25"/>
      <c r="AE11" s="25"/>
      <c r="AF11" s="27"/>
      <c r="AG11" s="28"/>
      <c r="AH11" s="56">
        <v>1760</v>
      </c>
      <c r="AI11" s="50">
        <f t="shared" si="4"/>
        <v>0</v>
      </c>
      <c r="AJ11" s="204"/>
      <c r="AO11" s="267"/>
    </row>
    <row r="12" spans="1:41" s="42" customFormat="1" ht="18.75" customHeight="1">
      <c r="A12" s="376"/>
      <c r="B12" s="24" t="s">
        <v>183</v>
      </c>
      <c r="C12" s="24">
        <v>15</v>
      </c>
      <c r="D12" s="87">
        <v>1</v>
      </c>
      <c r="E12" s="87" t="s">
        <v>108</v>
      </c>
      <c r="F12" s="245">
        <v>17</v>
      </c>
      <c r="G12" s="157"/>
      <c r="H12" s="267"/>
      <c r="I12" s="24"/>
      <c r="J12" s="24"/>
      <c r="K12" s="54"/>
      <c r="L12" s="54"/>
      <c r="M12" s="245"/>
      <c r="N12" s="157"/>
      <c r="O12" s="267"/>
      <c r="P12" s="55" t="s">
        <v>230</v>
      </c>
      <c r="Q12" s="55">
        <v>3.5</v>
      </c>
      <c r="R12" s="87" t="s">
        <v>29</v>
      </c>
      <c r="S12" s="86" t="s">
        <v>0</v>
      </c>
      <c r="T12" s="245"/>
      <c r="U12" s="157"/>
      <c r="V12" s="307"/>
      <c r="W12" s="63" t="s">
        <v>111</v>
      </c>
      <c r="X12" s="24">
        <v>12</v>
      </c>
      <c r="Y12" s="87">
        <f>ROUND($AE$1*X12/1000,1)</f>
        <v>0.7</v>
      </c>
      <c r="Z12" s="86" t="s">
        <v>0</v>
      </c>
      <c r="AA12" s="245">
        <v>48</v>
      </c>
      <c r="AB12" s="157">
        <f>Y12*AA12</f>
        <v>33.599999999999994</v>
      </c>
      <c r="AC12" s="386"/>
      <c r="AD12" s="31"/>
      <c r="AE12" s="25"/>
      <c r="AF12" s="27"/>
      <c r="AG12" s="28"/>
      <c r="AH12" s="56">
        <v>19</v>
      </c>
      <c r="AI12" s="50">
        <f t="shared" si="4"/>
        <v>0</v>
      </c>
      <c r="AJ12" s="205"/>
      <c r="AO12" s="267"/>
    </row>
    <row r="13" spans="1:41" s="52" customFormat="1" ht="18.75" customHeight="1">
      <c r="A13" s="376"/>
      <c r="B13" s="55" t="s">
        <v>106</v>
      </c>
      <c r="C13" s="55">
        <v>8</v>
      </c>
      <c r="D13" s="87">
        <v>0.5</v>
      </c>
      <c r="E13" s="87" t="s">
        <v>0</v>
      </c>
      <c r="F13" s="245">
        <v>60</v>
      </c>
      <c r="G13" s="157">
        <f>D13*F13</f>
        <v>30</v>
      </c>
      <c r="H13" s="267"/>
      <c r="I13" s="24"/>
      <c r="J13" s="24"/>
      <c r="K13" s="54"/>
      <c r="L13" s="54"/>
      <c r="M13" s="245"/>
      <c r="N13" s="157">
        <f>K13*M13</f>
        <v>0</v>
      </c>
      <c r="O13" s="267"/>
      <c r="P13" s="55" t="s">
        <v>231</v>
      </c>
      <c r="Q13" s="55">
        <v>1.5</v>
      </c>
      <c r="R13" s="87" t="s">
        <v>29</v>
      </c>
      <c r="S13" s="86" t="s">
        <v>0</v>
      </c>
      <c r="T13" s="245"/>
      <c r="U13" s="157" t="e">
        <f>R13*T13</f>
        <v>#VALUE!</v>
      </c>
      <c r="V13" s="307"/>
      <c r="W13" s="63" t="s">
        <v>265</v>
      </c>
      <c r="X13" s="63">
        <v>5</v>
      </c>
      <c r="Y13" s="87">
        <f>ROUND($AE$1*X13/1000,1)</f>
        <v>0.3</v>
      </c>
      <c r="Z13" s="86" t="s">
        <v>0</v>
      </c>
      <c r="AA13" s="245">
        <v>420</v>
      </c>
      <c r="AB13" s="157">
        <f>Y13*AA13</f>
        <v>126</v>
      </c>
      <c r="AC13" s="386"/>
      <c r="AD13" s="31"/>
      <c r="AE13" s="31"/>
      <c r="AF13" s="27"/>
      <c r="AG13" s="28"/>
      <c r="AH13" s="56"/>
      <c r="AI13" s="50">
        <f t="shared" si="4"/>
        <v>0</v>
      </c>
      <c r="AJ13" s="204"/>
      <c r="AO13" s="267"/>
    </row>
    <row r="14" spans="1:41" s="52" customFormat="1" ht="18.75" customHeight="1">
      <c r="A14" s="376"/>
      <c r="B14" s="55" t="s">
        <v>134</v>
      </c>
      <c r="C14" s="55">
        <v>8</v>
      </c>
      <c r="D14" s="87">
        <v>0.5</v>
      </c>
      <c r="E14" s="87" t="s">
        <v>0</v>
      </c>
      <c r="F14" s="245">
        <v>63</v>
      </c>
      <c r="G14" s="157">
        <f>D14*F14</f>
        <v>31.5</v>
      </c>
      <c r="H14" s="267"/>
      <c r="I14" s="24"/>
      <c r="J14" s="24"/>
      <c r="K14" s="54"/>
      <c r="L14" s="54"/>
      <c r="M14" s="245"/>
      <c r="N14" s="157">
        <f>K14*M14</f>
        <v>0</v>
      </c>
      <c r="O14" s="267"/>
      <c r="P14" s="55" t="s">
        <v>20</v>
      </c>
      <c r="Q14" s="55">
        <v>1</v>
      </c>
      <c r="R14" s="87">
        <v>1</v>
      </c>
      <c r="S14" s="86" t="s">
        <v>232</v>
      </c>
      <c r="T14" s="245">
        <v>10</v>
      </c>
      <c r="U14" s="157">
        <f>R14*T14</f>
        <v>10</v>
      </c>
      <c r="V14" s="307"/>
      <c r="W14" s="63"/>
      <c r="X14" s="63"/>
      <c r="Y14" s="87"/>
      <c r="Z14" s="86"/>
      <c r="AA14" s="245"/>
      <c r="AB14" s="157">
        <f>Y14*AA14</f>
        <v>0</v>
      </c>
      <c r="AC14" s="386"/>
      <c r="AD14" s="31"/>
      <c r="AE14" s="31"/>
      <c r="AF14" s="27"/>
      <c r="AG14" s="28"/>
      <c r="AH14" s="56"/>
      <c r="AI14" s="50">
        <f t="shared" si="4"/>
        <v>0</v>
      </c>
      <c r="AJ14" s="204"/>
      <c r="AO14" s="267"/>
    </row>
    <row r="15" spans="1:41" s="52" customFormat="1" ht="18.75" customHeight="1">
      <c r="A15" s="376"/>
      <c r="B15" s="55" t="s">
        <v>184</v>
      </c>
      <c r="C15" s="24">
        <v>3.5</v>
      </c>
      <c r="D15" s="87" t="s">
        <v>102</v>
      </c>
      <c r="E15" s="87" t="s">
        <v>0</v>
      </c>
      <c r="F15" s="245"/>
      <c r="G15" s="157" t="e">
        <f>D15*F15</f>
        <v>#VALUE!</v>
      </c>
      <c r="H15" s="267"/>
      <c r="I15" s="24"/>
      <c r="J15" s="24"/>
      <c r="K15" s="54"/>
      <c r="L15" s="54"/>
      <c r="M15" s="245"/>
      <c r="N15" s="157">
        <f>K15*M15</f>
        <v>0</v>
      </c>
      <c r="O15" s="267"/>
      <c r="P15" s="55"/>
      <c r="Q15" s="55"/>
      <c r="R15" s="87"/>
      <c r="S15" s="86"/>
      <c r="T15" s="245"/>
      <c r="U15" s="157">
        <f>R15*T15</f>
        <v>0</v>
      </c>
      <c r="V15" s="307"/>
      <c r="W15" s="24"/>
      <c r="X15" s="24"/>
      <c r="Y15" s="87"/>
      <c r="Z15" s="86"/>
      <c r="AA15" s="245"/>
      <c r="AB15" s="157">
        <f>Y15*AA15</f>
        <v>0</v>
      </c>
      <c r="AC15" s="386"/>
      <c r="AD15" s="25"/>
      <c r="AE15" s="25"/>
      <c r="AF15" s="27"/>
      <c r="AG15" s="28"/>
      <c r="AH15" s="56"/>
      <c r="AI15" s="50">
        <f t="shared" si="4"/>
        <v>0</v>
      </c>
      <c r="AJ15" s="204"/>
      <c r="AO15" s="267"/>
    </row>
    <row r="16" spans="1:47" s="52" customFormat="1" ht="18.75" customHeight="1">
      <c r="A16" s="265" t="s">
        <v>51</v>
      </c>
      <c r="B16" s="265"/>
      <c r="C16" s="265"/>
      <c r="D16" s="265"/>
      <c r="E16" s="265"/>
      <c r="F16" s="246"/>
      <c r="G16" s="247"/>
      <c r="H16" s="265" t="s">
        <v>51</v>
      </c>
      <c r="I16" s="265"/>
      <c r="J16" s="265"/>
      <c r="K16" s="265"/>
      <c r="L16" s="265"/>
      <c r="M16" s="246"/>
      <c r="N16" s="247"/>
      <c r="O16" s="265" t="s">
        <v>51</v>
      </c>
      <c r="P16" s="265"/>
      <c r="Q16" s="265"/>
      <c r="R16" s="265"/>
      <c r="S16" s="265"/>
      <c r="T16" s="246"/>
      <c r="U16" s="247"/>
      <c r="V16" s="265" t="s">
        <v>51</v>
      </c>
      <c r="W16" s="265"/>
      <c r="X16" s="265"/>
      <c r="Y16" s="265"/>
      <c r="Z16" s="265"/>
      <c r="AA16" s="246"/>
      <c r="AB16" s="247"/>
      <c r="AC16" s="265" t="s">
        <v>51</v>
      </c>
      <c r="AD16" s="265"/>
      <c r="AE16" s="265"/>
      <c r="AF16" s="265"/>
      <c r="AG16" s="265"/>
      <c r="AH16" s="49"/>
      <c r="AI16" s="49"/>
      <c r="AJ16" s="47"/>
      <c r="AK16" s="49"/>
      <c r="AO16" s="267"/>
      <c r="AP16" s="31"/>
      <c r="AQ16" s="31"/>
      <c r="AR16" s="27"/>
      <c r="AS16" s="28"/>
      <c r="AT16" s="53"/>
      <c r="AU16" s="54"/>
    </row>
    <row r="17" spans="1:41" s="52" customFormat="1" ht="18.75" customHeight="1">
      <c r="A17" s="389" t="s">
        <v>209</v>
      </c>
      <c r="B17" s="30" t="s">
        <v>56</v>
      </c>
      <c r="C17" s="30">
        <v>50</v>
      </c>
      <c r="D17" s="87">
        <f>ROUND($AE$1*C17/1000,1)</f>
        <v>3</v>
      </c>
      <c r="E17" s="87" t="s">
        <v>0</v>
      </c>
      <c r="F17" s="245"/>
      <c r="G17" s="157">
        <f aca="true" t="shared" si="5" ref="G17:G24">D17*F17</f>
        <v>0</v>
      </c>
      <c r="H17" s="266" t="s">
        <v>233</v>
      </c>
      <c r="I17" s="24" t="s">
        <v>248</v>
      </c>
      <c r="J17" s="24">
        <v>31</v>
      </c>
      <c r="K17" s="87">
        <v>2.4</v>
      </c>
      <c r="L17" s="86" t="s">
        <v>0</v>
      </c>
      <c r="M17" s="245">
        <v>97</v>
      </c>
      <c r="N17" s="157">
        <f aca="true" t="shared" si="6" ref="N17:N24">K17*M17</f>
        <v>232.79999999999998</v>
      </c>
      <c r="O17" s="266" t="s">
        <v>209</v>
      </c>
      <c r="P17" s="30" t="s">
        <v>56</v>
      </c>
      <c r="Q17" s="30">
        <v>31</v>
      </c>
      <c r="R17" s="179">
        <v>3</v>
      </c>
      <c r="S17" s="111" t="s">
        <v>0</v>
      </c>
      <c r="T17" s="245"/>
      <c r="U17" s="157">
        <f aca="true" t="shared" si="7" ref="U17:U24">R17*T17</f>
        <v>0</v>
      </c>
      <c r="V17" s="297" t="s">
        <v>53</v>
      </c>
      <c r="W17" s="30" t="s">
        <v>54</v>
      </c>
      <c r="X17" s="30">
        <v>3.5</v>
      </c>
      <c r="Y17" s="87" t="s">
        <v>29</v>
      </c>
      <c r="Z17" s="86" t="s">
        <v>0</v>
      </c>
      <c r="AA17" s="245"/>
      <c r="AB17" s="157" t="e">
        <f aca="true" t="shared" si="8" ref="AB17:AB24">Y17*AA17</f>
        <v>#VALUE!</v>
      </c>
      <c r="AC17" s="392"/>
      <c r="AD17" s="206"/>
      <c r="AE17" s="206"/>
      <c r="AF17" s="207"/>
      <c r="AG17" s="28"/>
      <c r="AH17" s="56"/>
      <c r="AI17" s="50">
        <f aca="true" t="shared" si="9" ref="AI17:AI24">AF17*AH17</f>
        <v>0</v>
      </c>
      <c r="AJ17" s="204"/>
      <c r="AO17" s="267"/>
    </row>
    <row r="18" spans="1:41" s="52" customFormat="1" ht="18.75" customHeight="1">
      <c r="A18" s="390"/>
      <c r="B18" s="30" t="s">
        <v>76</v>
      </c>
      <c r="C18" s="30">
        <v>50</v>
      </c>
      <c r="D18" s="87">
        <f>ROUND($AE$1*C18/1000,1)</f>
        <v>3</v>
      </c>
      <c r="E18" s="87" t="s">
        <v>0</v>
      </c>
      <c r="F18" s="245"/>
      <c r="G18" s="157">
        <f t="shared" si="5"/>
        <v>0</v>
      </c>
      <c r="H18" s="267"/>
      <c r="I18" s="24" t="s">
        <v>134</v>
      </c>
      <c r="J18" s="24">
        <v>10</v>
      </c>
      <c r="K18" s="87">
        <v>0.6</v>
      </c>
      <c r="L18" s="86" t="s">
        <v>0</v>
      </c>
      <c r="M18" s="245">
        <v>63</v>
      </c>
      <c r="N18" s="157">
        <f t="shared" si="6"/>
        <v>37.8</v>
      </c>
      <c r="O18" s="267"/>
      <c r="P18" s="30" t="s">
        <v>76</v>
      </c>
      <c r="Q18" s="30">
        <v>30</v>
      </c>
      <c r="R18" s="87">
        <v>3</v>
      </c>
      <c r="S18" s="86" t="s">
        <v>0</v>
      </c>
      <c r="T18" s="245"/>
      <c r="U18" s="157">
        <f t="shared" si="7"/>
        <v>0</v>
      </c>
      <c r="V18" s="298"/>
      <c r="W18" s="30" t="s">
        <v>263</v>
      </c>
      <c r="X18" s="30">
        <v>3.5</v>
      </c>
      <c r="Y18" s="87">
        <f>ROUND($AE$1*X18/1000,1)</f>
        <v>0.2</v>
      </c>
      <c r="Z18" s="86" t="s">
        <v>0</v>
      </c>
      <c r="AA18" s="245">
        <v>85</v>
      </c>
      <c r="AB18" s="157">
        <f t="shared" si="8"/>
        <v>17</v>
      </c>
      <c r="AC18" s="393"/>
      <c r="AD18" s="206"/>
      <c r="AE18" s="206"/>
      <c r="AF18" s="207"/>
      <c r="AG18" s="28"/>
      <c r="AH18" s="56"/>
      <c r="AI18" s="50">
        <f t="shared" si="9"/>
        <v>0</v>
      </c>
      <c r="AJ18" s="204"/>
      <c r="AO18" s="294"/>
    </row>
    <row r="19" spans="1:41" s="52" customFormat="1" ht="18.75" customHeight="1">
      <c r="A19" s="390"/>
      <c r="B19" s="89" t="s">
        <v>23</v>
      </c>
      <c r="C19" s="30">
        <v>50</v>
      </c>
      <c r="D19" s="87">
        <f>ROUND($AE$1*C19/1000,1)</f>
        <v>3</v>
      </c>
      <c r="E19" s="87" t="s">
        <v>0</v>
      </c>
      <c r="F19" s="245"/>
      <c r="G19" s="157">
        <f t="shared" si="5"/>
        <v>0</v>
      </c>
      <c r="H19" s="267"/>
      <c r="I19" s="24" t="s">
        <v>133</v>
      </c>
      <c r="J19" s="24">
        <v>5</v>
      </c>
      <c r="K19" s="87">
        <v>0.3</v>
      </c>
      <c r="L19" s="86" t="s">
        <v>0</v>
      </c>
      <c r="M19" s="245">
        <v>160</v>
      </c>
      <c r="N19" s="157">
        <f t="shared" si="6"/>
        <v>48</v>
      </c>
      <c r="O19" s="267"/>
      <c r="P19" s="182" t="s">
        <v>25</v>
      </c>
      <c r="Q19" s="30">
        <v>40</v>
      </c>
      <c r="R19" s="87">
        <v>3</v>
      </c>
      <c r="S19" s="86" t="s">
        <v>0</v>
      </c>
      <c r="T19" s="245"/>
      <c r="U19" s="157">
        <f t="shared" si="7"/>
        <v>0</v>
      </c>
      <c r="V19" s="298"/>
      <c r="W19" s="30" t="s">
        <v>60</v>
      </c>
      <c r="X19" s="30">
        <v>3.5</v>
      </c>
      <c r="Y19" s="87">
        <f>ROUND($AE$1*X19/1000,1)</f>
        <v>0.2</v>
      </c>
      <c r="Z19" s="86" t="s">
        <v>0</v>
      </c>
      <c r="AA19" s="245">
        <v>50</v>
      </c>
      <c r="AB19" s="157">
        <f t="shared" si="8"/>
        <v>10</v>
      </c>
      <c r="AC19" s="393"/>
      <c r="AD19" s="206"/>
      <c r="AE19" s="206"/>
      <c r="AF19" s="207"/>
      <c r="AG19" s="28"/>
      <c r="AH19" s="56"/>
      <c r="AI19" s="50">
        <f t="shared" si="9"/>
        <v>0</v>
      </c>
      <c r="AJ19" s="204"/>
      <c r="AO19" s="297" t="s">
        <v>53</v>
      </c>
    </row>
    <row r="20" spans="1:41" s="52" customFormat="1" ht="18.75" customHeight="1">
      <c r="A20" s="390"/>
      <c r="B20" s="24"/>
      <c r="C20" s="24"/>
      <c r="D20" s="87"/>
      <c r="E20" s="87"/>
      <c r="F20" s="245"/>
      <c r="G20" s="157">
        <f t="shared" si="5"/>
        <v>0</v>
      </c>
      <c r="H20" s="267"/>
      <c r="I20" s="24" t="s">
        <v>113</v>
      </c>
      <c r="J20" s="24">
        <v>5</v>
      </c>
      <c r="K20" s="87">
        <v>0.3</v>
      </c>
      <c r="L20" s="86" t="s">
        <v>0</v>
      </c>
      <c r="M20" s="245">
        <v>48</v>
      </c>
      <c r="N20" s="157">
        <f t="shared" si="6"/>
        <v>14.399999999999999</v>
      </c>
      <c r="O20" s="267"/>
      <c r="P20" s="24"/>
      <c r="Q20" s="24"/>
      <c r="R20" s="87"/>
      <c r="S20" s="86"/>
      <c r="T20" s="245"/>
      <c r="U20" s="157">
        <f t="shared" si="7"/>
        <v>0</v>
      </c>
      <c r="V20" s="298"/>
      <c r="W20" s="30" t="s">
        <v>61</v>
      </c>
      <c r="X20" s="30">
        <v>3.5</v>
      </c>
      <c r="Y20" s="87">
        <f>ROUND($AE$1*X20/1000,1)</f>
        <v>0.2</v>
      </c>
      <c r="Z20" s="86" t="s">
        <v>0</v>
      </c>
      <c r="AA20" s="245">
        <v>92</v>
      </c>
      <c r="AB20" s="157">
        <f t="shared" si="8"/>
        <v>18.400000000000002</v>
      </c>
      <c r="AC20" s="393"/>
      <c r="AD20" s="208"/>
      <c r="AE20" s="208"/>
      <c r="AF20" s="27"/>
      <c r="AG20" s="28"/>
      <c r="AH20" s="56"/>
      <c r="AI20" s="50">
        <f t="shared" si="9"/>
        <v>0</v>
      </c>
      <c r="AJ20" s="204"/>
      <c r="AO20" s="298"/>
    </row>
    <row r="21" spans="1:41" s="52" customFormat="1" ht="18.75" customHeight="1">
      <c r="A21" s="390"/>
      <c r="B21" s="71" t="s">
        <v>15</v>
      </c>
      <c r="C21" s="54">
        <v>133</v>
      </c>
      <c r="D21" s="54">
        <v>4</v>
      </c>
      <c r="E21" s="72" t="s">
        <v>63</v>
      </c>
      <c r="F21" s="245">
        <v>170</v>
      </c>
      <c r="G21" s="157">
        <f t="shared" si="5"/>
        <v>680</v>
      </c>
      <c r="H21" s="267"/>
      <c r="I21" s="24" t="s">
        <v>154</v>
      </c>
      <c r="J21" s="24">
        <v>4</v>
      </c>
      <c r="K21" s="87">
        <v>0.3</v>
      </c>
      <c r="L21" s="86" t="s">
        <v>0</v>
      </c>
      <c r="M21" s="245">
        <v>420</v>
      </c>
      <c r="N21" s="157">
        <f t="shared" si="6"/>
        <v>126</v>
      </c>
      <c r="O21" s="267"/>
      <c r="P21" s="71" t="s">
        <v>15</v>
      </c>
      <c r="Q21" s="54">
        <v>133</v>
      </c>
      <c r="R21" s="54">
        <v>4</v>
      </c>
      <c r="S21" s="54" t="s">
        <v>63</v>
      </c>
      <c r="T21" s="245">
        <v>170</v>
      </c>
      <c r="U21" s="157">
        <f t="shared" si="7"/>
        <v>680</v>
      </c>
      <c r="V21" s="298"/>
      <c r="W21" s="30" t="s">
        <v>64</v>
      </c>
      <c r="X21" s="30">
        <v>3.5</v>
      </c>
      <c r="Y21" s="87" t="s">
        <v>29</v>
      </c>
      <c r="Z21" s="86" t="s">
        <v>0</v>
      </c>
      <c r="AA21" s="245"/>
      <c r="AB21" s="157" t="e">
        <f t="shared" si="8"/>
        <v>#VALUE!</v>
      </c>
      <c r="AC21" s="393"/>
      <c r="AD21" s="27"/>
      <c r="AE21" s="208"/>
      <c r="AF21" s="27"/>
      <c r="AG21" s="28"/>
      <c r="AH21" s="56"/>
      <c r="AI21" s="50">
        <f t="shared" si="9"/>
        <v>0</v>
      </c>
      <c r="AJ21" s="204"/>
      <c r="AO21" s="298"/>
    </row>
    <row r="22" spans="1:41" s="52" customFormat="1" ht="18.75" customHeight="1">
      <c r="A22" s="390"/>
      <c r="B22" s="24"/>
      <c r="C22" s="24"/>
      <c r="D22" s="87"/>
      <c r="E22" s="87"/>
      <c r="F22" s="248"/>
      <c r="G22" s="157">
        <f t="shared" si="5"/>
        <v>0</v>
      </c>
      <c r="H22" s="267"/>
      <c r="I22" s="24" t="s">
        <v>183</v>
      </c>
      <c r="J22" s="24">
        <v>13</v>
      </c>
      <c r="K22" s="87">
        <v>2</v>
      </c>
      <c r="L22" s="26" t="s">
        <v>108</v>
      </c>
      <c r="M22" s="248">
        <v>17</v>
      </c>
      <c r="N22" s="157">
        <f t="shared" si="6"/>
        <v>34</v>
      </c>
      <c r="O22" s="267"/>
      <c r="P22" s="24"/>
      <c r="Q22" s="24"/>
      <c r="R22" s="87"/>
      <c r="S22" s="86"/>
      <c r="T22" s="248"/>
      <c r="U22" s="157">
        <f t="shared" si="7"/>
        <v>0</v>
      </c>
      <c r="V22" s="298"/>
      <c r="W22" s="24" t="s">
        <v>66</v>
      </c>
      <c r="X22" s="24">
        <v>40</v>
      </c>
      <c r="Y22" s="87">
        <v>2</v>
      </c>
      <c r="Z22" s="86" t="s">
        <v>28</v>
      </c>
      <c r="AA22" s="248">
        <v>40</v>
      </c>
      <c r="AB22" s="157">
        <f t="shared" si="8"/>
        <v>80</v>
      </c>
      <c r="AC22" s="393"/>
      <c r="AD22" s="208"/>
      <c r="AE22" s="208"/>
      <c r="AF22" s="27"/>
      <c r="AG22" s="28"/>
      <c r="AH22" s="186"/>
      <c r="AI22" s="50">
        <f t="shared" si="9"/>
        <v>0</v>
      </c>
      <c r="AJ22" s="204"/>
      <c r="AO22" s="298"/>
    </row>
    <row r="23" spans="1:41" s="52" customFormat="1" ht="18.75" customHeight="1">
      <c r="A23" s="390"/>
      <c r="B23" s="63"/>
      <c r="C23" s="63"/>
      <c r="D23" s="87"/>
      <c r="E23" s="87"/>
      <c r="F23" s="245"/>
      <c r="G23" s="157">
        <f t="shared" si="5"/>
        <v>0</v>
      </c>
      <c r="H23" s="267"/>
      <c r="I23" s="183"/>
      <c r="J23" s="183"/>
      <c r="K23" s="87"/>
      <c r="L23" s="86"/>
      <c r="M23" s="245"/>
      <c r="N23" s="157">
        <f t="shared" si="6"/>
        <v>0</v>
      </c>
      <c r="O23" s="267"/>
      <c r="P23" s="63"/>
      <c r="Q23" s="63"/>
      <c r="R23" s="87"/>
      <c r="S23" s="86"/>
      <c r="T23" s="245"/>
      <c r="U23" s="157">
        <f t="shared" si="7"/>
        <v>0</v>
      </c>
      <c r="V23" s="298"/>
      <c r="W23" s="71" t="s">
        <v>15</v>
      </c>
      <c r="X23" s="54">
        <v>100</v>
      </c>
      <c r="Y23" s="54">
        <v>2</v>
      </c>
      <c r="Z23" s="54" t="s">
        <v>63</v>
      </c>
      <c r="AA23" s="245">
        <v>170</v>
      </c>
      <c r="AB23" s="157">
        <f t="shared" si="8"/>
        <v>340</v>
      </c>
      <c r="AC23" s="393"/>
      <c r="AD23" s="208"/>
      <c r="AE23" s="208"/>
      <c r="AF23" s="27"/>
      <c r="AG23" s="28"/>
      <c r="AH23" s="56"/>
      <c r="AI23" s="50">
        <f t="shared" si="9"/>
        <v>0</v>
      </c>
      <c r="AJ23" s="204"/>
      <c r="AO23" s="298"/>
    </row>
    <row r="24" spans="1:41" s="52" customFormat="1" ht="18.75" customHeight="1" thickBot="1">
      <c r="A24" s="391"/>
      <c r="B24" s="63"/>
      <c r="C24" s="63"/>
      <c r="D24" s="87"/>
      <c r="E24" s="87"/>
      <c r="F24" s="249"/>
      <c r="G24" s="250">
        <f t="shared" si="5"/>
        <v>0</v>
      </c>
      <c r="H24" s="294"/>
      <c r="I24" s="209"/>
      <c r="J24" s="209"/>
      <c r="K24" s="139"/>
      <c r="L24" s="140"/>
      <c r="M24" s="249"/>
      <c r="N24" s="250">
        <f t="shared" si="6"/>
        <v>0</v>
      </c>
      <c r="O24" s="294"/>
      <c r="P24" s="63"/>
      <c r="Q24" s="63"/>
      <c r="R24" s="210"/>
      <c r="S24" s="140"/>
      <c r="T24" s="249"/>
      <c r="U24" s="250">
        <f t="shared" si="7"/>
        <v>0</v>
      </c>
      <c r="V24" s="298"/>
      <c r="W24" s="244" t="s">
        <v>82</v>
      </c>
      <c r="X24" s="24"/>
      <c r="Y24" s="104"/>
      <c r="Z24" s="109"/>
      <c r="AA24" s="249"/>
      <c r="AB24" s="250">
        <f t="shared" si="8"/>
        <v>0</v>
      </c>
      <c r="AC24" s="394"/>
      <c r="AD24" s="222"/>
      <c r="AE24" s="222"/>
      <c r="AF24" s="223"/>
      <c r="AG24" s="224"/>
      <c r="AH24" s="56"/>
      <c r="AI24" s="50">
        <f t="shared" si="9"/>
        <v>0</v>
      </c>
      <c r="AJ24" s="204"/>
      <c r="AO24" s="298"/>
    </row>
    <row r="25" spans="1:41" s="42" customFormat="1" ht="18.75" customHeight="1">
      <c r="A25" s="286" t="s">
        <v>187</v>
      </c>
      <c r="B25" s="113" t="s">
        <v>188</v>
      </c>
      <c r="C25" s="274">
        <v>2</v>
      </c>
      <c r="D25" s="274"/>
      <c r="E25" s="275"/>
      <c r="F25" s="276" t="e">
        <f>SUM(#REF!)</f>
        <v>#REF!</v>
      </c>
      <c r="G25" s="276"/>
      <c r="H25" s="271" t="s">
        <v>187</v>
      </c>
      <c r="I25" s="113" t="s">
        <v>188</v>
      </c>
      <c r="J25" s="274">
        <v>2</v>
      </c>
      <c r="K25" s="274"/>
      <c r="L25" s="275"/>
      <c r="M25" s="276" t="e">
        <f>SUM(#REF!)</f>
        <v>#REF!</v>
      </c>
      <c r="N25" s="277"/>
      <c r="O25" s="311" t="s">
        <v>187</v>
      </c>
      <c r="P25" s="113" t="s">
        <v>188</v>
      </c>
      <c r="Q25" s="274">
        <v>2</v>
      </c>
      <c r="R25" s="274"/>
      <c r="S25" s="275"/>
      <c r="T25" s="316" t="e">
        <f>SUM(#REF!)</f>
        <v>#REF!</v>
      </c>
      <c r="U25" s="276"/>
      <c r="V25" s="378" t="s">
        <v>187</v>
      </c>
      <c r="W25" s="195" t="s">
        <v>188</v>
      </c>
      <c r="X25" s="274">
        <v>2.2</v>
      </c>
      <c r="Y25" s="274"/>
      <c r="Z25" s="289"/>
      <c r="AA25" s="276" t="e">
        <f>SUM(#REF!)</f>
        <v>#REF!</v>
      </c>
      <c r="AB25" s="276"/>
      <c r="AC25" s="271" t="s">
        <v>187</v>
      </c>
      <c r="AD25" s="113" t="s">
        <v>188</v>
      </c>
      <c r="AE25" s="387">
        <v>2</v>
      </c>
      <c r="AF25" s="387"/>
      <c r="AG25" s="388"/>
      <c r="AH25" s="314" t="e">
        <f>SUM(#REF!)</f>
        <v>#REF!</v>
      </c>
      <c r="AI25" s="315"/>
      <c r="AJ25" s="114">
        <f aca="true" t="shared" si="10" ref="AJ25:AJ31">(AE25+X25+Q25+J25+C25)/5</f>
        <v>2.04</v>
      </c>
      <c r="AL25" s="42">
        <f>(C25+J25+Q25+X25)/4</f>
        <v>2.05</v>
      </c>
      <c r="AO25" s="298"/>
    </row>
    <row r="26" spans="1:41" s="42" customFormat="1" ht="18.75" customHeight="1">
      <c r="A26" s="287"/>
      <c r="B26" s="115" t="s">
        <v>189</v>
      </c>
      <c r="C26" s="260">
        <v>0.7</v>
      </c>
      <c r="D26" s="260"/>
      <c r="E26" s="261"/>
      <c r="F26" s="116"/>
      <c r="G26" s="117"/>
      <c r="H26" s="272"/>
      <c r="I26" s="115" t="s">
        <v>189</v>
      </c>
      <c r="J26" s="260">
        <v>0.5</v>
      </c>
      <c r="K26" s="260"/>
      <c r="L26" s="261"/>
      <c r="M26" s="118"/>
      <c r="N26" s="117"/>
      <c r="O26" s="312"/>
      <c r="P26" s="115" t="s">
        <v>189</v>
      </c>
      <c r="Q26" s="260">
        <v>0.6</v>
      </c>
      <c r="R26" s="260"/>
      <c r="S26" s="261"/>
      <c r="T26" s="118"/>
      <c r="U26" s="119"/>
      <c r="V26" s="379"/>
      <c r="W26" s="197" t="s">
        <v>189</v>
      </c>
      <c r="X26" s="260">
        <v>0.5</v>
      </c>
      <c r="Y26" s="260"/>
      <c r="Z26" s="262"/>
      <c r="AA26" s="120"/>
      <c r="AB26" s="117"/>
      <c r="AC26" s="272"/>
      <c r="AD26" s="115" t="s">
        <v>189</v>
      </c>
      <c r="AE26" s="383">
        <v>0.7</v>
      </c>
      <c r="AF26" s="383"/>
      <c r="AG26" s="384"/>
      <c r="AH26" s="121"/>
      <c r="AI26" s="122"/>
      <c r="AJ26" s="114">
        <f t="shared" si="10"/>
        <v>0.6</v>
      </c>
      <c r="AL26" s="42">
        <f aca="true" t="shared" si="11" ref="AL26:AL31">(C26+J26+Q26+X26)/4</f>
        <v>0.575</v>
      </c>
      <c r="AO26" s="298"/>
    </row>
    <row r="27" spans="1:41" s="42" customFormat="1" ht="18.75" customHeight="1">
      <c r="A27" s="287"/>
      <c r="B27" s="123" t="s">
        <v>196</v>
      </c>
      <c r="C27" s="260">
        <v>0.7</v>
      </c>
      <c r="D27" s="260"/>
      <c r="E27" s="261"/>
      <c r="F27" s="116"/>
      <c r="G27" s="117"/>
      <c r="H27" s="272"/>
      <c r="I27" s="123" t="s">
        <v>196</v>
      </c>
      <c r="J27" s="260">
        <v>0.7</v>
      </c>
      <c r="K27" s="260"/>
      <c r="L27" s="261"/>
      <c r="M27" s="118"/>
      <c r="N27" s="117"/>
      <c r="O27" s="312"/>
      <c r="P27" s="123" t="s">
        <v>196</v>
      </c>
      <c r="Q27" s="260">
        <v>0.5</v>
      </c>
      <c r="R27" s="260"/>
      <c r="S27" s="261"/>
      <c r="T27" s="118"/>
      <c r="U27" s="119"/>
      <c r="V27" s="379"/>
      <c r="W27" s="198" t="s">
        <v>196</v>
      </c>
      <c r="X27" s="260">
        <v>0.2</v>
      </c>
      <c r="Y27" s="260"/>
      <c r="Z27" s="262"/>
      <c r="AA27" s="120"/>
      <c r="AB27" s="117"/>
      <c r="AC27" s="272"/>
      <c r="AD27" s="123" t="s">
        <v>196</v>
      </c>
      <c r="AE27" s="383">
        <v>0.3</v>
      </c>
      <c r="AF27" s="383"/>
      <c r="AG27" s="384"/>
      <c r="AH27" s="121"/>
      <c r="AI27" s="122"/>
      <c r="AJ27" s="114">
        <f t="shared" si="10"/>
        <v>0.48</v>
      </c>
      <c r="AL27" s="42">
        <f t="shared" si="11"/>
        <v>0.525</v>
      </c>
      <c r="AO27" s="298"/>
    </row>
    <row r="28" spans="1:41" s="42" customFormat="1" ht="18.75" customHeight="1">
      <c r="A28" s="287"/>
      <c r="B28" s="124" t="s">
        <v>190</v>
      </c>
      <c r="C28" s="260">
        <v>0.5</v>
      </c>
      <c r="D28" s="260"/>
      <c r="E28" s="261"/>
      <c r="F28" s="116"/>
      <c r="G28" s="117"/>
      <c r="H28" s="272"/>
      <c r="I28" s="124" t="s">
        <v>190</v>
      </c>
      <c r="J28" s="260">
        <v>0.5</v>
      </c>
      <c r="K28" s="260"/>
      <c r="L28" s="261"/>
      <c r="M28" s="118"/>
      <c r="N28" s="117"/>
      <c r="O28" s="312"/>
      <c r="P28" s="124" t="s">
        <v>190</v>
      </c>
      <c r="Q28" s="260">
        <v>0.5</v>
      </c>
      <c r="R28" s="260"/>
      <c r="S28" s="261"/>
      <c r="T28" s="118"/>
      <c r="U28" s="119"/>
      <c r="V28" s="379"/>
      <c r="W28" s="199" t="s">
        <v>191</v>
      </c>
      <c r="X28" s="260">
        <v>0.5</v>
      </c>
      <c r="Y28" s="260"/>
      <c r="Z28" s="262"/>
      <c r="AA28" s="120"/>
      <c r="AB28" s="117"/>
      <c r="AC28" s="272"/>
      <c r="AD28" s="124" t="s">
        <v>191</v>
      </c>
      <c r="AE28" s="383">
        <v>0.5</v>
      </c>
      <c r="AF28" s="383"/>
      <c r="AG28" s="384"/>
      <c r="AH28" s="121"/>
      <c r="AI28" s="122"/>
      <c r="AJ28" s="114">
        <f t="shared" si="10"/>
        <v>0.5</v>
      </c>
      <c r="AL28" s="42">
        <f t="shared" si="11"/>
        <v>0.5</v>
      </c>
      <c r="AO28" s="298"/>
    </row>
    <row r="29" spans="1:41" s="42" customFormat="1" ht="18.75" customHeight="1">
      <c r="A29" s="287"/>
      <c r="B29" s="115" t="s">
        <v>197</v>
      </c>
      <c r="C29" s="260">
        <v>1</v>
      </c>
      <c r="D29" s="260"/>
      <c r="E29" s="261"/>
      <c r="F29" s="116"/>
      <c r="G29" s="117"/>
      <c r="H29" s="272"/>
      <c r="I29" s="115" t="s">
        <v>197</v>
      </c>
      <c r="J29" s="260">
        <v>0</v>
      </c>
      <c r="K29" s="260"/>
      <c r="L29" s="261"/>
      <c r="M29" s="118"/>
      <c r="N29" s="117"/>
      <c r="O29" s="312"/>
      <c r="P29" s="115" t="s">
        <v>197</v>
      </c>
      <c r="Q29" s="260">
        <v>1</v>
      </c>
      <c r="R29" s="260"/>
      <c r="S29" s="261"/>
      <c r="T29" s="118"/>
      <c r="U29" s="119"/>
      <c r="V29" s="379"/>
      <c r="W29" s="197" t="s">
        <v>197</v>
      </c>
      <c r="X29" s="260">
        <v>0.2</v>
      </c>
      <c r="Y29" s="260"/>
      <c r="Z29" s="262"/>
      <c r="AA29" s="120"/>
      <c r="AB29" s="117"/>
      <c r="AC29" s="272"/>
      <c r="AD29" s="115" t="s">
        <v>197</v>
      </c>
      <c r="AE29" s="383">
        <v>1</v>
      </c>
      <c r="AF29" s="383"/>
      <c r="AG29" s="384"/>
      <c r="AH29" s="121"/>
      <c r="AI29" s="122"/>
      <c r="AJ29" s="114"/>
      <c r="AL29" s="42">
        <f t="shared" si="11"/>
        <v>0.55</v>
      </c>
      <c r="AO29" s="298"/>
    </row>
    <row r="30" spans="1:41" s="42" customFormat="1" ht="18.75" customHeight="1">
      <c r="A30" s="287"/>
      <c r="B30" s="115" t="s">
        <v>198</v>
      </c>
      <c r="C30" s="260">
        <v>0.6</v>
      </c>
      <c r="D30" s="260"/>
      <c r="E30" s="261"/>
      <c r="F30" s="116"/>
      <c r="G30" s="117"/>
      <c r="H30" s="272"/>
      <c r="I30" s="115" t="s">
        <v>198</v>
      </c>
      <c r="J30" s="260">
        <v>0.6</v>
      </c>
      <c r="K30" s="260"/>
      <c r="L30" s="261"/>
      <c r="M30" s="125"/>
      <c r="N30" s="117"/>
      <c r="O30" s="312"/>
      <c r="P30" s="115" t="s">
        <v>198</v>
      </c>
      <c r="Q30" s="260">
        <v>0.6</v>
      </c>
      <c r="R30" s="260"/>
      <c r="S30" s="261"/>
      <c r="T30" s="118"/>
      <c r="U30" s="119"/>
      <c r="V30" s="379"/>
      <c r="W30" s="197" t="s">
        <v>198</v>
      </c>
      <c r="X30" s="260">
        <v>0.6</v>
      </c>
      <c r="Y30" s="260"/>
      <c r="Z30" s="262"/>
      <c r="AA30" s="120"/>
      <c r="AB30" s="117"/>
      <c r="AC30" s="272"/>
      <c r="AD30" s="115" t="s">
        <v>198</v>
      </c>
      <c r="AE30" s="383">
        <v>0.6</v>
      </c>
      <c r="AF30" s="383"/>
      <c r="AG30" s="384"/>
      <c r="AH30" s="121"/>
      <c r="AI30" s="122"/>
      <c r="AJ30" s="114">
        <f t="shared" si="10"/>
        <v>0.6</v>
      </c>
      <c r="AK30" s="42">
        <v>0.2</v>
      </c>
      <c r="AL30" s="42">
        <f t="shared" si="11"/>
        <v>0.6</v>
      </c>
      <c r="AO30" s="298"/>
    </row>
    <row r="31" spans="1:41" s="42" customFormat="1" ht="18.75" customHeight="1" thickBot="1">
      <c r="A31" s="288"/>
      <c r="B31" s="126" t="s">
        <v>199</v>
      </c>
      <c r="C31" s="268">
        <f>C25*70+C26*75+C27*25+C28*45+C30*120+C29*60</f>
        <v>364.5</v>
      </c>
      <c r="D31" s="268"/>
      <c r="E31" s="269"/>
      <c r="F31" s="127"/>
      <c r="G31" s="128"/>
      <c r="H31" s="273"/>
      <c r="I31" s="126" t="s">
        <v>199</v>
      </c>
      <c r="J31" s="268">
        <f>J25*70+J26*75+J27*25+J28*45+J30*120+J29*60</f>
        <v>289.5</v>
      </c>
      <c r="K31" s="268"/>
      <c r="L31" s="269"/>
      <c r="M31" s="129"/>
      <c r="N31" s="128"/>
      <c r="O31" s="313"/>
      <c r="P31" s="126" t="s">
        <v>199</v>
      </c>
      <c r="Q31" s="268">
        <f>Q25*70+Q26*75+Q27*25+Q28*45+Q30*120+Q29*60</f>
        <v>352</v>
      </c>
      <c r="R31" s="268"/>
      <c r="S31" s="269"/>
      <c r="T31" s="129"/>
      <c r="U31" s="130"/>
      <c r="V31" s="380"/>
      <c r="W31" s="202" t="s">
        <v>199</v>
      </c>
      <c r="X31" s="268">
        <f>X25*70+X26*75+X27*25+X28*45+X30*120+X29*60</f>
        <v>303</v>
      </c>
      <c r="Y31" s="268"/>
      <c r="Z31" s="270"/>
      <c r="AA31" s="131"/>
      <c r="AB31" s="128"/>
      <c r="AC31" s="273"/>
      <c r="AD31" s="126" t="s">
        <v>199</v>
      </c>
      <c r="AE31" s="381">
        <f>AE25*70+AE26*75+AE27*25+AE28*45+AE30*120+AE29*60</f>
        <v>354.5</v>
      </c>
      <c r="AF31" s="381"/>
      <c r="AG31" s="382"/>
      <c r="AH31" s="132"/>
      <c r="AI31" s="133"/>
      <c r="AJ31" s="114">
        <f t="shared" si="10"/>
        <v>332.7</v>
      </c>
      <c r="AL31" s="42">
        <f t="shared" si="11"/>
        <v>327.25</v>
      </c>
      <c r="AO31" s="298"/>
    </row>
    <row r="32" spans="1:47" s="52" customFormat="1" ht="18.75" customHeight="1">
      <c r="A32" s="93"/>
      <c r="B32" s="94"/>
      <c r="C32" s="94"/>
      <c r="D32" s="134"/>
      <c r="E32" s="134"/>
      <c r="F32" s="95"/>
      <c r="G32" s="94"/>
      <c r="H32" s="96"/>
      <c r="I32" s="94"/>
      <c r="J32" s="94"/>
      <c r="K32" s="134"/>
      <c r="L32" s="134"/>
      <c r="M32" s="95"/>
      <c r="N32" s="94"/>
      <c r="O32" s="97"/>
      <c r="P32" s="93"/>
      <c r="Q32" s="93"/>
      <c r="R32" s="101"/>
      <c r="S32" s="101"/>
      <c r="T32" s="95"/>
      <c r="U32" s="94"/>
      <c r="V32" s="96"/>
      <c r="W32" s="93"/>
      <c r="X32" s="93"/>
      <c r="Y32" s="101"/>
      <c r="Z32" s="101"/>
      <c r="AA32" s="95"/>
      <c r="AB32" s="94"/>
      <c r="AC32" s="93"/>
      <c r="AD32" s="94"/>
      <c r="AE32" s="94"/>
      <c r="AF32" s="134"/>
      <c r="AG32" s="134"/>
      <c r="AH32" s="95"/>
      <c r="AI32" s="94"/>
      <c r="AJ32" s="95"/>
      <c r="AK32" s="94"/>
      <c r="AO32" s="298"/>
      <c r="AP32" s="24"/>
      <c r="AQ32" s="24"/>
      <c r="AR32" s="87"/>
      <c r="AS32" s="86"/>
      <c r="AT32" s="53"/>
      <c r="AU32" s="54"/>
    </row>
    <row r="33" spans="1:58" s="52" customFormat="1" ht="19.5" customHeight="1">
      <c r="A33" s="301" t="s">
        <v>67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135"/>
      <c r="AJ33" s="135"/>
      <c r="AK33" s="74"/>
      <c r="AL33" s="76"/>
      <c r="AM33" s="76"/>
      <c r="AN33" s="76"/>
      <c r="AO33" s="298"/>
      <c r="AP33" s="24"/>
      <c r="AQ33" s="24"/>
      <c r="AR33" s="104"/>
      <c r="AS33" s="109"/>
      <c r="AT33" s="53"/>
      <c r="AU33" s="54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</row>
    <row r="34" spans="1:58" s="52" customFormat="1" ht="22.5" customHeight="1">
      <c r="A34" s="278" t="s">
        <v>92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136"/>
      <c r="AJ34" s="136"/>
      <c r="AK34" s="76"/>
      <c r="AL34" s="76"/>
      <c r="AM34" s="76"/>
      <c r="AN34" s="76"/>
      <c r="AO34" s="298"/>
      <c r="AP34" s="24"/>
      <c r="AQ34" s="24"/>
      <c r="AR34" s="104"/>
      <c r="AS34" s="109"/>
      <c r="AT34" s="53"/>
      <c r="AU34" s="54">
        <f>AR34*AT34</f>
        <v>0</v>
      </c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</row>
    <row r="35" ht="22.5" customHeight="1"/>
  </sheetData>
  <sheetProtection/>
  <mergeCells count="86">
    <mergeCell ref="O2:O4"/>
    <mergeCell ref="P2:S2"/>
    <mergeCell ref="A1:L1"/>
    <mergeCell ref="P1:AD1"/>
    <mergeCell ref="AC5:AG5"/>
    <mergeCell ref="AD2:AG2"/>
    <mergeCell ref="B4:E4"/>
    <mergeCell ref="I4:L4"/>
    <mergeCell ref="P4:S4"/>
    <mergeCell ref="AC2:AC4"/>
    <mergeCell ref="AD4:AG4"/>
    <mergeCell ref="A2:A4"/>
    <mergeCell ref="AA25:AB25"/>
    <mergeCell ref="W2:Z2"/>
    <mergeCell ref="A5:E5"/>
    <mergeCell ref="H5:L5"/>
    <mergeCell ref="O5:S5"/>
    <mergeCell ref="V5:Z5"/>
    <mergeCell ref="V2:V4"/>
    <mergeCell ref="B2:E2"/>
    <mergeCell ref="AC17:AC24"/>
    <mergeCell ref="AO19:AO34"/>
    <mergeCell ref="A25:A31"/>
    <mergeCell ref="H2:H4"/>
    <mergeCell ref="I2:L2"/>
    <mergeCell ref="AH25:AI25"/>
    <mergeCell ref="W4:Z4"/>
    <mergeCell ref="M25:N25"/>
    <mergeCell ref="O25:O31"/>
    <mergeCell ref="AE27:AG27"/>
    <mergeCell ref="A33:AH33"/>
    <mergeCell ref="C29:E29"/>
    <mergeCell ref="J29:L29"/>
    <mergeCell ref="Q29:S29"/>
    <mergeCell ref="X29:Z29"/>
    <mergeCell ref="AO8:AO18"/>
    <mergeCell ref="A17:A24"/>
    <mergeCell ref="H17:H24"/>
    <mergeCell ref="O17:O24"/>
    <mergeCell ref="V17:V24"/>
    <mergeCell ref="AC16:AG16"/>
    <mergeCell ref="V16:Z16"/>
    <mergeCell ref="H16:L16"/>
    <mergeCell ref="O16:S16"/>
    <mergeCell ref="C25:E25"/>
    <mergeCell ref="F25:G25"/>
    <mergeCell ref="H25:H31"/>
    <mergeCell ref="J25:L25"/>
    <mergeCell ref="AE25:AG25"/>
    <mergeCell ref="X25:Z25"/>
    <mergeCell ref="C30:E30"/>
    <mergeCell ref="C26:E26"/>
    <mergeCell ref="J26:L26"/>
    <mergeCell ref="Q26:S26"/>
    <mergeCell ref="X26:Z26"/>
    <mergeCell ref="AE26:AG26"/>
    <mergeCell ref="AC25:AC31"/>
    <mergeCell ref="J30:L30"/>
    <mergeCell ref="Q30:S30"/>
    <mergeCell ref="X30:Z30"/>
    <mergeCell ref="X28:Z28"/>
    <mergeCell ref="AE28:AG28"/>
    <mergeCell ref="Q25:S25"/>
    <mergeCell ref="T25:U25"/>
    <mergeCell ref="V25:V31"/>
    <mergeCell ref="X27:Z27"/>
    <mergeCell ref="C27:E27"/>
    <mergeCell ref="J27:L27"/>
    <mergeCell ref="Q27:S27"/>
    <mergeCell ref="J31:L31"/>
    <mergeCell ref="Q31:S31"/>
    <mergeCell ref="X31:Z31"/>
    <mergeCell ref="C31:E31"/>
    <mergeCell ref="C28:E28"/>
    <mergeCell ref="J28:L28"/>
    <mergeCell ref="Q28:S28"/>
    <mergeCell ref="AE31:AG31"/>
    <mergeCell ref="AE30:AG30"/>
    <mergeCell ref="AE29:AG29"/>
    <mergeCell ref="A34:AH34"/>
    <mergeCell ref="A6:A15"/>
    <mergeCell ref="H6:H15"/>
    <mergeCell ref="O6:O15"/>
    <mergeCell ref="V6:V15"/>
    <mergeCell ref="AC6:AC15"/>
    <mergeCell ref="A16:E1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4.75390625" style="23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395" t="s">
        <v>259</v>
      </c>
      <c r="B1" s="395"/>
      <c r="C1" s="395"/>
      <c r="D1" s="395"/>
      <c r="E1" s="395"/>
      <c r="F1" s="395"/>
    </row>
    <row r="2" spans="1:6" s="4" customFormat="1" ht="18" customHeight="1">
      <c r="A2" s="17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8" t="s">
        <v>12</v>
      </c>
      <c r="B3" s="5"/>
      <c r="C3" s="6"/>
      <c r="D3" s="6">
        <f>C3+1</f>
        <v>1</v>
      </c>
      <c r="E3" s="6">
        <f>D3+1</f>
        <v>2</v>
      </c>
      <c r="F3" s="7">
        <f>E3+1</f>
        <v>3</v>
      </c>
    </row>
    <row r="4" spans="1:6" s="10" customFormat="1" ht="42" customHeight="1">
      <c r="A4" s="19" t="s">
        <v>4</v>
      </c>
      <c r="B4" s="8"/>
      <c r="C4" s="8"/>
      <c r="D4" s="8" t="str">
        <f>'第一周'!O6</f>
        <v>菜包     /    豆漿</v>
      </c>
      <c r="E4" s="8" t="str">
        <f>'第一周'!V6</f>
        <v>玉米蛋餅 / 水果</v>
      </c>
      <c r="F4" s="9" t="str">
        <f>'第一周'!AC6</f>
        <v>刈包夾鮪魚蛋   </v>
      </c>
    </row>
    <row r="5" spans="1:6" s="10" customFormat="1" ht="42" customHeight="1">
      <c r="A5" s="20" t="s">
        <v>11</v>
      </c>
      <c r="B5" s="11"/>
      <c r="C5" s="11"/>
      <c r="D5" s="11" t="str">
        <f>'第一周'!O17</f>
        <v>水果拼盤 / 鮮奶</v>
      </c>
      <c r="E5" s="11" t="str">
        <f>'第一周'!V17</f>
        <v>桂圓紅棗銀耳奶</v>
      </c>
      <c r="F5" s="12" t="str">
        <f>'第一周'!AC17</f>
        <v>水果拼盤  / 鮮奶</v>
      </c>
    </row>
    <row r="6" spans="1:6" s="10" customFormat="1" ht="18" customHeight="1">
      <c r="A6" s="18" t="s">
        <v>12</v>
      </c>
      <c r="B6" s="13">
        <v>6</v>
      </c>
      <c r="C6" s="13">
        <f>B6+1</f>
        <v>7</v>
      </c>
      <c r="D6" s="13">
        <f>C6+1</f>
        <v>8</v>
      </c>
      <c r="E6" s="13">
        <f>D6+1</f>
        <v>9</v>
      </c>
      <c r="F6" s="14">
        <f>E6+1</f>
        <v>10</v>
      </c>
    </row>
    <row r="7" spans="1:6" s="10" customFormat="1" ht="51" customHeight="1">
      <c r="A7" s="19" t="s">
        <v>4</v>
      </c>
      <c r="B7" s="8" t="str">
        <f>'第二週'!A6</f>
        <v>餛飩麵</v>
      </c>
      <c r="C7" s="8" t="str">
        <f>'第二週'!H6</f>
        <v>水煎包  /  鮮奶豆漿</v>
      </c>
      <c r="D7" s="8" t="str">
        <f>'第二週'!O6</f>
        <v>海鮮炒麵</v>
      </c>
      <c r="E7" s="8" t="str">
        <f>'第二週'!V6</f>
        <v>炒年糕</v>
      </c>
      <c r="F7" s="9" t="str">
        <f>'第二週'!AC6</f>
        <v>海芽蛋吐司 / 優酪乳</v>
      </c>
    </row>
    <row r="8" spans="1:6" s="10" customFormat="1" ht="51" customHeight="1">
      <c r="A8" s="20" t="s">
        <v>11</v>
      </c>
      <c r="B8" s="11" t="str">
        <f>'第二週'!A17</f>
        <v>水果拼盤  / 鮮奶</v>
      </c>
      <c r="C8" s="11" t="str">
        <f>'第二週'!H17</f>
        <v>南瓜濃湯</v>
      </c>
      <c r="D8" s="11" t="str">
        <f>'第二週'!O17</f>
        <v>水果拼盤 / 鮮奶</v>
      </c>
      <c r="E8" s="11" t="str">
        <f>'第二週'!V17</f>
        <v>芋頭西米露 / 水果</v>
      </c>
      <c r="F8" s="12" t="str">
        <f>'第二週'!AC17</f>
        <v>水果凍</v>
      </c>
    </row>
    <row r="9" spans="1:6" s="10" customFormat="1" ht="18" customHeight="1">
      <c r="A9" s="18" t="s">
        <v>12</v>
      </c>
      <c r="B9" s="13">
        <f>B6+7</f>
        <v>13</v>
      </c>
      <c r="C9" s="13">
        <f>B9+1</f>
        <v>14</v>
      </c>
      <c r="D9" s="13">
        <f>C9+1</f>
        <v>15</v>
      </c>
      <c r="E9" s="13">
        <f>D9+1</f>
        <v>16</v>
      </c>
      <c r="F9" s="14">
        <f>E9+1</f>
        <v>17</v>
      </c>
    </row>
    <row r="10" spans="1:6" s="10" customFormat="1" ht="51" customHeight="1">
      <c r="A10" s="19" t="s">
        <v>4</v>
      </c>
      <c r="B10" s="8" t="str">
        <f>'第三周 '!A6</f>
        <v>瓠瓜鮮菇粥</v>
      </c>
      <c r="C10" s="8" t="str">
        <f>'第三周 '!H6</f>
        <v>芝麻包 / 優酪乳</v>
      </c>
      <c r="D10" s="8" t="str">
        <f>'第三周 '!O6</f>
        <v>什錦炒米苔目</v>
      </c>
      <c r="E10" s="8" t="str">
        <f>'第三周 '!V6</f>
        <v>起司玉米蛋餅 / 水果</v>
      </c>
      <c r="F10" s="9" t="str">
        <f>'第三周 '!AC6</f>
        <v>吻仔魚蛋炒飯</v>
      </c>
    </row>
    <row r="11" spans="1:6" s="10" customFormat="1" ht="51" customHeight="1">
      <c r="A11" s="20" t="s">
        <v>11</v>
      </c>
      <c r="B11" s="11" t="str">
        <f>'第三周 '!A17</f>
        <v>水果牛奶麥片</v>
      </c>
      <c r="C11" s="11" t="str">
        <f>'第三周 '!H17</f>
        <v>絲瓜麵線</v>
      </c>
      <c r="D11" s="11" t="str">
        <f>'第三周 '!O17</f>
        <v>水果拼盤  /  鮮奶</v>
      </c>
      <c r="E11" s="11" t="str">
        <f>'第三周 '!V17</f>
        <v>蘑菇濃湯</v>
      </c>
      <c r="F11" s="12" t="str">
        <f>'第三周 '!AC17</f>
        <v>水果拼盤  /  鮮奶</v>
      </c>
    </row>
    <row r="12" spans="1:6" s="10" customFormat="1" ht="18" customHeight="1">
      <c r="A12" s="18" t="s">
        <v>12</v>
      </c>
      <c r="B12" s="13">
        <f>B9+7</f>
        <v>20</v>
      </c>
      <c r="C12" s="13">
        <f>B12+1</f>
        <v>21</v>
      </c>
      <c r="D12" s="13">
        <f>C12+1</f>
        <v>22</v>
      </c>
      <c r="E12" s="13">
        <f>D12+1</f>
        <v>23</v>
      </c>
      <c r="F12" s="14">
        <f>E12+1</f>
        <v>24</v>
      </c>
    </row>
    <row r="13" spans="1:6" s="10" customFormat="1" ht="51" customHeight="1">
      <c r="A13" s="19" t="s">
        <v>4</v>
      </c>
      <c r="B13" s="397" t="str">
        <f>'第四周'!A6</f>
        <v>中秋連假</v>
      </c>
      <c r="C13" s="397" t="str">
        <f>'第四周'!H6</f>
        <v>中秋連假</v>
      </c>
      <c r="D13" s="8" t="str">
        <f>'第四周'!O6</f>
        <v>肉醬義大利麵</v>
      </c>
      <c r="E13" s="8" t="str">
        <f>'第四周'!V6</f>
        <v>絲瓜稀飯</v>
      </c>
      <c r="F13" s="9" t="str">
        <f>'第四周'!AC6</f>
        <v>什錦米粉</v>
      </c>
    </row>
    <row r="14" spans="1:6" s="10" customFormat="1" ht="51" customHeight="1">
      <c r="A14" s="20" t="s">
        <v>11</v>
      </c>
      <c r="B14" s="398" t="str">
        <f>'第四周'!A17</f>
        <v>中秋連假</v>
      </c>
      <c r="C14" s="398" t="str">
        <f>'第四周'!H17</f>
        <v>中秋連假</v>
      </c>
      <c r="D14" s="11" t="str">
        <f>'第四周'!O17</f>
        <v>水果拼盤  /  鮮奶</v>
      </c>
      <c r="E14" s="11" t="str">
        <f>'第四周'!V17</f>
        <v>水果優格  / 有機香脆玉米片</v>
      </c>
      <c r="F14" s="12" t="str">
        <f>'第四周'!AC17</f>
        <v>自製水果奶酪</v>
      </c>
    </row>
    <row r="15" spans="1:6" s="10" customFormat="1" ht="18" customHeight="1">
      <c r="A15" s="18" t="s">
        <v>12</v>
      </c>
      <c r="B15" s="13">
        <f>B12+7</f>
        <v>27</v>
      </c>
      <c r="C15" s="13">
        <f>B15+1</f>
        <v>28</v>
      </c>
      <c r="D15" s="13">
        <f>C15+1</f>
        <v>29</v>
      </c>
      <c r="E15" s="13">
        <v>30</v>
      </c>
      <c r="F15" s="399">
        <v>44450</v>
      </c>
    </row>
    <row r="16" spans="1:6" s="10" customFormat="1" ht="51" customHeight="1">
      <c r="A16" s="19" t="s">
        <v>4</v>
      </c>
      <c r="B16" s="8" t="str">
        <f>'第五周'!A6</f>
        <v>酸辣湯麵</v>
      </c>
      <c r="C16" s="8" t="str">
        <f>'第五周'!H6</f>
        <v>菜包     /  牛奶</v>
      </c>
      <c r="D16" s="8" t="str">
        <f>'第五周'!O6</f>
        <v>中卷米粉</v>
      </c>
      <c r="E16" s="8" t="str">
        <f>'第五周'!V6</f>
        <v>鳳梨吻仔魚炒飯</v>
      </c>
      <c r="F16" s="9" t="str">
        <f>'第二週'!AJ6</f>
        <v>金瓜米粉</v>
      </c>
    </row>
    <row r="17" spans="1:6" s="10" customFormat="1" ht="51" customHeight="1" thickBot="1">
      <c r="A17" s="21" t="s">
        <v>11</v>
      </c>
      <c r="B17" s="15" t="str">
        <f>'第五周'!A17</f>
        <v>水果拼盤  /  鮮奶</v>
      </c>
      <c r="C17" s="15" t="str">
        <f>'第五周'!H17</f>
        <v>銀魚莧菜羹</v>
      </c>
      <c r="D17" s="15" t="str">
        <f>'第五周'!O17</f>
        <v>水果拼盤  /  鮮奶</v>
      </c>
      <c r="E17" s="11" t="str">
        <f>'第五周'!V17</f>
        <v>八寶甜湯</v>
      </c>
      <c r="F17" s="16" t="str">
        <f>'第二週'!AJ17</f>
        <v>水果優格 /有機玉米片</v>
      </c>
    </row>
    <row r="18" spans="1:6" s="4" customFormat="1" ht="18.75">
      <c r="A18" s="396" t="s">
        <v>260</v>
      </c>
      <c r="B18" s="396"/>
      <c r="C18" s="396"/>
      <c r="D18" s="396"/>
      <c r="E18" s="396"/>
      <c r="F18" s="396"/>
    </row>
    <row r="19" s="4" customFormat="1" ht="15.75">
      <c r="A19" s="22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2021-08-26T03:48:26Z</cp:lastPrinted>
  <dcterms:created xsi:type="dcterms:W3CDTF">2014-08-13T02:32:12Z</dcterms:created>
  <dcterms:modified xsi:type="dcterms:W3CDTF">2021-08-26T03:54:33Z</dcterms:modified>
  <cp:category/>
  <cp:version/>
  <cp:contentType/>
  <cp:contentStatus/>
</cp:coreProperties>
</file>